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6990"/>
  </bookViews>
  <sheets>
    <sheet name="COSTING" sheetId="1" r:id="rId1"/>
  </sheets>
  <definedNames>
    <definedName name="_Regression_Int" localSheetId="0" hidden="1">1</definedName>
    <definedName name="Assumptions">COSTING!$A$26</definedName>
    <definedName name="Costs">COSTING!$A$37</definedName>
    <definedName name="_xlnm.Print_Area" localSheetId="0">COSTING!$A$1:$G$288</definedName>
    <definedName name="Print_Area_MI" localSheetId="0">COSTING!$A$1:$G$288</definedName>
    <definedName name="Seniority_Roste">COSTING!$A$118:$A$118</definedName>
    <definedName name="Vacation_Schedu">COSTING!$A$105:$B$105</definedName>
    <definedName name="Wage_Schedule">COSTING!$A$69:$B$69</definedName>
  </definedNames>
  <calcPr calcId="162912"/>
</workbook>
</file>

<file path=xl/calcChain.xml><?xml version="1.0" encoding="utf-8"?>
<calcChain xmlns="http://schemas.openxmlformats.org/spreadsheetml/2006/main">
  <c r="D74" i="1"/>
  <c r="D91"/>
  <c r="D79"/>
  <c r="D75"/>
  <c r="J137"/>
  <c r="D73"/>
  <c r="D53"/>
  <c r="C91"/>
  <c r="I210"/>
  <c r="C75"/>
  <c r="C79"/>
  <c r="C74"/>
  <c r="C73"/>
  <c r="D72"/>
  <c r="J128"/>
  <c r="J132"/>
  <c r="R132"/>
  <c r="J134"/>
  <c r="R134"/>
  <c r="D76"/>
  <c r="J143"/>
  <c r="D77"/>
  <c r="J145"/>
  <c r="D78"/>
  <c r="D80"/>
  <c r="J161"/>
  <c r="D81"/>
  <c r="J166"/>
  <c r="D82"/>
  <c r="J168"/>
  <c r="R168"/>
  <c r="D83"/>
  <c r="J171"/>
  <c r="D84"/>
  <c r="J177"/>
  <c r="D85"/>
  <c r="J185"/>
  <c r="R185"/>
  <c r="D86"/>
  <c r="J188"/>
  <c r="R188"/>
  <c r="D87"/>
  <c r="J192"/>
  <c r="J195"/>
  <c r="D88"/>
  <c r="D89"/>
  <c r="J202"/>
  <c r="R202"/>
  <c r="D90"/>
  <c r="J210"/>
  <c r="R210"/>
  <c r="D92"/>
  <c r="J231"/>
  <c r="D93"/>
  <c r="J245"/>
  <c r="R245"/>
  <c r="D94"/>
  <c r="D95"/>
  <c r="J280"/>
  <c r="D96"/>
  <c r="D97"/>
  <c r="J287"/>
  <c r="I121"/>
  <c r="I122"/>
  <c r="H122"/>
  <c r="K122"/>
  <c r="O122"/>
  <c r="I123"/>
  <c r="I124"/>
  <c r="I125"/>
  <c r="I126"/>
  <c r="I127"/>
  <c r="I128"/>
  <c r="I129"/>
  <c r="I130"/>
  <c r="I134"/>
  <c r="I135"/>
  <c r="I143"/>
  <c r="I144"/>
  <c r="I145"/>
  <c r="I146"/>
  <c r="I147"/>
  <c r="H147"/>
  <c r="L147"/>
  <c r="P147"/>
  <c r="I148"/>
  <c r="I149"/>
  <c r="I150"/>
  <c r="I151"/>
  <c r="I152"/>
  <c r="I153"/>
  <c r="I154"/>
  <c r="I155"/>
  <c r="I156"/>
  <c r="I157"/>
  <c r="I158"/>
  <c r="I159"/>
  <c r="H159"/>
  <c r="K159"/>
  <c r="O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H187"/>
  <c r="L187"/>
  <c r="P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23"/>
  <c r="I226"/>
  <c r="H226"/>
  <c r="L226"/>
  <c r="P226"/>
  <c r="I231"/>
  <c r="I232"/>
  <c r="I233"/>
  <c r="I234"/>
  <c r="I235"/>
  <c r="I236"/>
  <c r="I237"/>
  <c r="I238"/>
  <c r="I239"/>
  <c r="H239"/>
  <c r="L239"/>
  <c r="P239"/>
  <c r="I240"/>
  <c r="I241"/>
  <c r="I242"/>
  <c r="I243"/>
  <c r="I244"/>
  <c r="I245"/>
  <c r="I246"/>
  <c r="I247"/>
  <c r="H247"/>
  <c r="K247"/>
  <c r="O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H271"/>
  <c r="L271"/>
  <c r="P271"/>
  <c r="I272"/>
  <c r="I273"/>
  <c r="I274"/>
  <c r="I275"/>
  <c r="I276"/>
  <c r="I277"/>
  <c r="I278"/>
  <c r="I279"/>
  <c r="H279"/>
  <c r="K279"/>
  <c r="O279"/>
  <c r="I280"/>
  <c r="I281"/>
  <c r="I282"/>
  <c r="I283"/>
  <c r="I284"/>
  <c r="I285"/>
  <c r="I286"/>
  <c r="I287"/>
  <c r="H287"/>
  <c r="K287"/>
  <c r="O287"/>
  <c r="H286"/>
  <c r="H285"/>
  <c r="H284"/>
  <c r="H283"/>
  <c r="H282"/>
  <c r="H281"/>
  <c r="K281"/>
  <c r="H280"/>
  <c r="H278"/>
  <c r="H277"/>
  <c r="H276"/>
  <c r="L276"/>
  <c r="H275"/>
  <c r="H274"/>
  <c r="H273"/>
  <c r="H272"/>
  <c r="H270"/>
  <c r="H269"/>
  <c r="K269"/>
  <c r="H268"/>
  <c r="H267"/>
  <c r="H266"/>
  <c r="H265"/>
  <c r="H264"/>
  <c r="L264"/>
  <c r="P264"/>
  <c r="H263"/>
  <c r="H262"/>
  <c r="H261"/>
  <c r="H260"/>
  <c r="L260"/>
  <c r="P260"/>
  <c r="H259"/>
  <c r="H258"/>
  <c r="H257"/>
  <c r="H256"/>
  <c r="L256"/>
  <c r="P256"/>
  <c r="H255"/>
  <c r="H254"/>
  <c r="H253"/>
  <c r="K253"/>
  <c r="H252"/>
  <c r="L252"/>
  <c r="H251"/>
  <c r="H250"/>
  <c r="H249"/>
  <c r="H248"/>
  <c r="H246"/>
  <c r="H245"/>
  <c r="H244"/>
  <c r="L244"/>
  <c r="P244"/>
  <c r="H243"/>
  <c r="H242"/>
  <c r="H241"/>
  <c r="L241"/>
  <c r="H240"/>
  <c r="L240"/>
  <c r="P240"/>
  <c r="H238"/>
  <c r="H237"/>
  <c r="L237"/>
  <c r="H236"/>
  <c r="H235"/>
  <c r="H234"/>
  <c r="H233"/>
  <c r="H232"/>
  <c r="L232"/>
  <c r="P232"/>
  <c r="H231"/>
  <c r="H230"/>
  <c r="L230"/>
  <c r="H229"/>
  <c r="L229"/>
  <c r="J229"/>
  <c r="N229"/>
  <c r="H228"/>
  <c r="H227"/>
  <c r="H225"/>
  <c r="H224"/>
  <c r="H223"/>
  <c r="L223"/>
  <c r="H222"/>
  <c r="H221"/>
  <c r="H220"/>
  <c r="H219"/>
  <c r="H218"/>
  <c r="L218"/>
  <c r="H217"/>
  <c r="L217"/>
  <c r="H216"/>
  <c r="H215"/>
  <c r="H214"/>
  <c r="L214"/>
  <c r="H213"/>
  <c r="H212"/>
  <c r="H211"/>
  <c r="K211"/>
  <c r="J211"/>
  <c r="M211"/>
  <c r="H210"/>
  <c r="L210"/>
  <c r="H209"/>
  <c r="H208"/>
  <c r="K208"/>
  <c r="J208"/>
  <c r="M208"/>
  <c r="H207"/>
  <c r="L207"/>
  <c r="H206"/>
  <c r="H205"/>
  <c r="H204"/>
  <c r="H203"/>
  <c r="K203"/>
  <c r="H202"/>
  <c r="L202"/>
  <c r="H201"/>
  <c r="L201"/>
  <c r="H200"/>
  <c r="K200"/>
  <c r="H199"/>
  <c r="H198"/>
  <c r="L198"/>
  <c r="H197"/>
  <c r="K197"/>
  <c r="H196"/>
  <c r="H195"/>
  <c r="H194"/>
  <c r="H193"/>
  <c r="H192"/>
  <c r="L192"/>
  <c r="P192"/>
  <c r="H191"/>
  <c r="K191"/>
  <c r="H190"/>
  <c r="L190"/>
  <c r="H189"/>
  <c r="H188"/>
  <c r="H186"/>
  <c r="L186"/>
  <c r="H185"/>
  <c r="H184"/>
  <c r="L184"/>
  <c r="H183"/>
  <c r="L183"/>
  <c r="H182"/>
  <c r="H181"/>
  <c r="H180"/>
  <c r="H179"/>
  <c r="H178"/>
  <c r="L178"/>
  <c r="H177"/>
  <c r="K177"/>
  <c r="H176"/>
  <c r="K176"/>
  <c r="O176"/>
  <c r="H175"/>
  <c r="H174"/>
  <c r="L174"/>
  <c r="H173"/>
  <c r="H172"/>
  <c r="L172"/>
  <c r="H171"/>
  <c r="H170"/>
  <c r="L170"/>
  <c r="H169"/>
  <c r="K169"/>
  <c r="H168"/>
  <c r="L168"/>
  <c r="H167"/>
  <c r="H166"/>
  <c r="K166"/>
  <c r="L166"/>
  <c r="H165"/>
  <c r="H164"/>
  <c r="H163"/>
  <c r="K163"/>
  <c r="H162"/>
  <c r="L162"/>
  <c r="H161"/>
  <c r="K161"/>
  <c r="H160"/>
  <c r="L159"/>
  <c r="H158"/>
  <c r="K158"/>
  <c r="L158"/>
  <c r="P158"/>
  <c r="H157"/>
  <c r="H156"/>
  <c r="H155"/>
  <c r="K155"/>
  <c r="L155"/>
  <c r="H154"/>
  <c r="L154"/>
  <c r="H153"/>
  <c r="H152"/>
  <c r="K152"/>
  <c r="O152"/>
  <c r="H151"/>
  <c r="L151"/>
  <c r="H150"/>
  <c r="L150"/>
  <c r="P150"/>
  <c r="H149"/>
  <c r="L149"/>
  <c r="H148"/>
  <c r="K148"/>
  <c r="L148"/>
  <c r="P148"/>
  <c r="H146"/>
  <c r="L146"/>
  <c r="H145"/>
  <c r="L145"/>
  <c r="N145"/>
  <c r="H144"/>
  <c r="L144"/>
  <c r="H143"/>
  <c r="K143"/>
  <c r="L143"/>
  <c r="N143"/>
  <c r="H142"/>
  <c r="H141"/>
  <c r="H140"/>
  <c r="K140"/>
  <c r="L140"/>
  <c r="H139"/>
  <c r="H138"/>
  <c r="L138"/>
  <c r="H137"/>
  <c r="H136"/>
  <c r="L136"/>
  <c r="H135"/>
  <c r="L135"/>
  <c r="H134"/>
  <c r="L134"/>
  <c r="H133"/>
  <c r="H132"/>
  <c r="H131"/>
  <c r="L131"/>
  <c r="H130"/>
  <c r="H129"/>
  <c r="K129"/>
  <c r="H128"/>
  <c r="H127"/>
  <c r="H126"/>
  <c r="L126"/>
  <c r="H125"/>
  <c r="H124"/>
  <c r="H123"/>
  <c r="L123"/>
  <c r="L122"/>
  <c r="H121"/>
  <c r="L121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D46"/>
  <c r="L124"/>
  <c r="L125"/>
  <c r="L127"/>
  <c r="L129"/>
  <c r="P129"/>
  <c r="L139"/>
  <c r="L141"/>
  <c r="L142"/>
  <c r="L156"/>
  <c r="P156"/>
  <c r="L157"/>
  <c r="L161"/>
  <c r="P161"/>
  <c r="L163"/>
  <c r="L164"/>
  <c r="L165"/>
  <c r="L167"/>
  <c r="L169"/>
  <c r="L175"/>
  <c r="L177"/>
  <c r="P177"/>
  <c r="L180"/>
  <c r="L181"/>
  <c r="P184"/>
  <c r="L189"/>
  <c r="P189"/>
  <c r="L191"/>
  <c r="L193"/>
  <c r="L195"/>
  <c r="N195"/>
  <c r="L196"/>
  <c r="L197"/>
  <c r="L199"/>
  <c r="L200"/>
  <c r="L203"/>
  <c r="L205"/>
  <c r="L208"/>
  <c r="N208"/>
  <c r="L209"/>
  <c r="J209"/>
  <c r="N209"/>
  <c r="L211"/>
  <c r="L212"/>
  <c r="L213"/>
  <c r="L215"/>
  <c r="L216"/>
  <c r="L219"/>
  <c r="L220"/>
  <c r="L221"/>
  <c r="L224"/>
  <c r="L225"/>
  <c r="L227"/>
  <c r="J227"/>
  <c r="N227"/>
  <c r="L228"/>
  <c r="L231"/>
  <c r="L234"/>
  <c r="L235"/>
  <c r="L238"/>
  <c r="L242"/>
  <c r="P242"/>
  <c r="L243"/>
  <c r="J243"/>
  <c r="N243"/>
  <c r="L245"/>
  <c r="L246"/>
  <c r="L247"/>
  <c r="P247"/>
  <c r="L249"/>
  <c r="P249"/>
  <c r="L250"/>
  <c r="L251"/>
  <c r="L253"/>
  <c r="L254"/>
  <c r="J254"/>
  <c r="N254"/>
  <c r="L255"/>
  <c r="L257"/>
  <c r="L258"/>
  <c r="P258"/>
  <c r="L259"/>
  <c r="L261"/>
  <c r="L262"/>
  <c r="L263"/>
  <c r="P263"/>
  <c r="L265"/>
  <c r="P265"/>
  <c r="L266"/>
  <c r="L267"/>
  <c r="L269"/>
  <c r="P269"/>
  <c r="L270"/>
  <c r="L273"/>
  <c r="L274"/>
  <c r="J274"/>
  <c r="N274"/>
  <c r="L275"/>
  <c r="P275"/>
  <c r="L277"/>
  <c r="L278"/>
  <c r="L279"/>
  <c r="L281"/>
  <c r="P281"/>
  <c r="L282"/>
  <c r="L283"/>
  <c r="L285"/>
  <c r="P285"/>
  <c r="L286"/>
  <c r="L287"/>
  <c r="K123"/>
  <c r="O123"/>
  <c r="K124"/>
  <c r="O124"/>
  <c r="K125"/>
  <c r="K126"/>
  <c r="K121"/>
  <c r="O121"/>
  <c r="K127"/>
  <c r="K131"/>
  <c r="K134"/>
  <c r="K135"/>
  <c r="K138"/>
  <c r="K139"/>
  <c r="K141"/>
  <c r="K136"/>
  <c r="K142"/>
  <c r="K144"/>
  <c r="K146"/>
  <c r="O146"/>
  <c r="K147"/>
  <c r="K149"/>
  <c r="O149"/>
  <c r="K150"/>
  <c r="O150"/>
  <c r="K151"/>
  <c r="K154"/>
  <c r="O154"/>
  <c r="K156"/>
  <c r="K157"/>
  <c r="K162"/>
  <c r="O162"/>
  <c r="K164"/>
  <c r="O164"/>
  <c r="K165"/>
  <c r="O165"/>
  <c r="K167"/>
  <c r="J167"/>
  <c r="M167"/>
  <c r="K168"/>
  <c r="O168"/>
  <c r="K170"/>
  <c r="K172"/>
  <c r="O172"/>
  <c r="K174"/>
  <c r="O174"/>
  <c r="K175"/>
  <c r="K178"/>
  <c r="K180"/>
  <c r="K181"/>
  <c r="O181"/>
  <c r="K183"/>
  <c r="K184"/>
  <c r="O184"/>
  <c r="K186"/>
  <c r="K189"/>
  <c r="O189"/>
  <c r="K190"/>
  <c r="K192"/>
  <c r="K193"/>
  <c r="K195"/>
  <c r="M195"/>
  <c r="K196"/>
  <c r="K198"/>
  <c r="K199"/>
  <c r="O200"/>
  <c r="K201"/>
  <c r="O201"/>
  <c r="K202"/>
  <c r="O202"/>
  <c r="K205"/>
  <c r="O205"/>
  <c r="K207"/>
  <c r="K209"/>
  <c r="K210"/>
  <c r="K212"/>
  <c r="K213"/>
  <c r="K214"/>
  <c r="J214"/>
  <c r="M214"/>
  <c r="K215"/>
  <c r="K216"/>
  <c r="K217"/>
  <c r="K218"/>
  <c r="K219"/>
  <c r="K220"/>
  <c r="K221"/>
  <c r="K223"/>
  <c r="J223"/>
  <c r="M223"/>
  <c r="K224"/>
  <c r="K225"/>
  <c r="K226"/>
  <c r="K227"/>
  <c r="K228"/>
  <c r="K229"/>
  <c r="M229"/>
  <c r="K230"/>
  <c r="K231"/>
  <c r="K232"/>
  <c r="O232"/>
  <c r="K234"/>
  <c r="K235"/>
  <c r="O235"/>
  <c r="K237"/>
  <c r="O237"/>
  <c r="K238"/>
  <c r="K239"/>
  <c r="K240"/>
  <c r="O240"/>
  <c r="K241"/>
  <c r="K242"/>
  <c r="K243"/>
  <c r="K244"/>
  <c r="O244"/>
  <c r="K245"/>
  <c r="O245"/>
  <c r="K246"/>
  <c r="O246"/>
  <c r="K249"/>
  <c r="O249"/>
  <c r="K250"/>
  <c r="K251"/>
  <c r="O251"/>
  <c r="K252"/>
  <c r="O252"/>
  <c r="O253"/>
  <c r="K254"/>
  <c r="M254"/>
  <c r="O254"/>
  <c r="K255"/>
  <c r="K257"/>
  <c r="O257"/>
  <c r="K258"/>
  <c r="O258"/>
  <c r="K259"/>
  <c r="K260"/>
  <c r="J260"/>
  <c r="M260"/>
  <c r="K261"/>
  <c r="K262"/>
  <c r="O262"/>
  <c r="K263"/>
  <c r="K264"/>
  <c r="J264"/>
  <c r="M264"/>
  <c r="K265"/>
  <c r="K266"/>
  <c r="K267"/>
  <c r="O267"/>
  <c r="K270"/>
  <c r="K271"/>
  <c r="K273"/>
  <c r="K274"/>
  <c r="M274"/>
  <c r="K275"/>
  <c r="K277"/>
  <c r="K278"/>
  <c r="O281"/>
  <c r="K282"/>
  <c r="O282"/>
  <c r="K283"/>
  <c r="K285"/>
  <c r="K286"/>
  <c r="O286"/>
  <c r="O156"/>
  <c r="O148"/>
  <c r="O144"/>
  <c r="O125"/>
  <c r="J204"/>
  <c r="J203"/>
  <c r="J193"/>
  <c r="J187"/>
  <c r="Q187"/>
  <c r="J186"/>
  <c r="J165"/>
  <c r="R165"/>
  <c r="J164"/>
  <c r="O265"/>
  <c r="O241"/>
  <c r="J156"/>
  <c r="M156"/>
  <c r="J139"/>
  <c r="J213"/>
  <c r="R227"/>
  <c r="J219"/>
  <c r="R219"/>
  <c r="J225"/>
  <c r="J217"/>
  <c r="Q209"/>
  <c r="J152"/>
  <c r="M152"/>
  <c r="J133"/>
  <c r="R133"/>
  <c r="P282"/>
  <c r="J278"/>
  <c r="R278"/>
  <c r="J270"/>
  <c r="J266"/>
  <c r="J262"/>
  <c r="M262"/>
  <c r="J258"/>
  <c r="J250"/>
  <c r="N250"/>
  <c r="J246"/>
  <c r="J228"/>
  <c r="R228"/>
  <c r="J224"/>
  <c r="J220"/>
  <c r="M220"/>
  <c r="J216"/>
  <c r="Q216"/>
  <c r="J212"/>
  <c r="M212"/>
  <c r="R212"/>
  <c r="J272"/>
  <c r="J268"/>
  <c r="R264"/>
  <c r="R260"/>
  <c r="J256"/>
  <c r="J252"/>
  <c r="J248"/>
  <c r="R248"/>
  <c r="J230"/>
  <c r="R230"/>
  <c r="J226"/>
  <c r="J222"/>
  <c r="R222"/>
  <c r="J218"/>
  <c r="Q218"/>
  <c r="Q214"/>
  <c r="R214"/>
  <c r="J131"/>
  <c r="R131"/>
  <c r="O195"/>
  <c r="O263"/>
  <c r="P164"/>
  <c r="P277"/>
  <c r="P261"/>
  <c r="P253"/>
  <c r="P245"/>
  <c r="P237"/>
  <c r="P205"/>
  <c r="P197"/>
  <c r="P181"/>
  <c r="P167"/>
  <c r="P127"/>
  <c r="P287"/>
  <c r="P252"/>
  <c r="P231"/>
  <c r="P199"/>
  <c r="P196"/>
  <c r="P124"/>
  <c r="P278"/>
  <c r="P257"/>
  <c r="P241"/>
  <c r="P201"/>
  <c r="P193"/>
  <c r="P169"/>
  <c r="P165"/>
  <c r="P157"/>
  <c r="P145"/>
  <c r="P125"/>
  <c r="P121"/>
  <c r="P267"/>
  <c r="P251"/>
  <c r="P235"/>
  <c r="P195"/>
  <c r="J206"/>
  <c r="R206"/>
  <c r="J205"/>
  <c r="N205"/>
  <c r="J207"/>
  <c r="R207"/>
  <c r="M207"/>
  <c r="J276"/>
  <c r="R276"/>
  <c r="J277"/>
  <c r="M277"/>
  <c r="J148"/>
  <c r="R148"/>
  <c r="J147"/>
  <c r="R147"/>
  <c r="J281"/>
  <c r="M281"/>
  <c r="J283"/>
  <c r="J285"/>
  <c r="R285"/>
  <c r="J282"/>
  <c r="R282"/>
  <c r="J284"/>
  <c r="R284"/>
  <c r="J199"/>
  <c r="J201"/>
  <c r="M201"/>
  <c r="R201"/>
  <c r="J198"/>
  <c r="Q198"/>
  <c r="J200"/>
  <c r="J242"/>
  <c r="J240"/>
  <c r="M240"/>
  <c r="R240"/>
  <c r="J238"/>
  <c r="R238"/>
  <c r="J236"/>
  <c r="J234"/>
  <c r="J232"/>
  <c r="R232"/>
  <c r="J191"/>
  <c r="R191"/>
  <c r="J189"/>
  <c r="R189"/>
  <c r="Q189"/>
  <c r="J184"/>
  <c r="Q184"/>
  <c r="J182"/>
  <c r="Q182"/>
  <c r="R182"/>
  <c r="J180"/>
  <c r="R180"/>
  <c r="J178"/>
  <c r="J169"/>
  <c r="N169"/>
  <c r="J144"/>
  <c r="R243"/>
  <c r="J241"/>
  <c r="R241"/>
  <c r="J239"/>
  <c r="Q239"/>
  <c r="M239"/>
  <c r="J237"/>
  <c r="J235"/>
  <c r="N235"/>
  <c r="R235"/>
  <c r="J233"/>
  <c r="R233"/>
  <c r="J190"/>
  <c r="N190"/>
  <c r="Q190"/>
  <c r="J183"/>
  <c r="R183"/>
  <c r="J181"/>
  <c r="R181"/>
  <c r="J179"/>
  <c r="R179"/>
  <c r="J170"/>
  <c r="Q133"/>
  <c r="N223"/>
  <c r="Q223"/>
  <c r="Q219"/>
  <c r="N219"/>
  <c r="Q227"/>
  <c r="M219"/>
  <c r="M227"/>
  <c r="M225"/>
  <c r="Q211"/>
  <c r="Q230"/>
  <c r="Q260"/>
  <c r="Q212"/>
  <c r="Q254"/>
  <c r="N224"/>
  <c r="Q274"/>
  <c r="M230"/>
  <c r="N252"/>
  <c r="Q256"/>
  <c r="Q208"/>
  <c r="Q224"/>
  <c r="Q250"/>
  <c r="M205"/>
  <c r="Q240"/>
  <c r="Q235"/>
  <c r="N240"/>
  <c r="M235"/>
  <c r="N226"/>
  <c r="M199"/>
  <c r="O239"/>
  <c r="O183"/>
  <c r="O167"/>
  <c r="O155"/>
  <c r="O151"/>
  <c r="O147"/>
  <c r="O135"/>
  <c r="O127"/>
  <c r="P286"/>
  <c r="P274"/>
  <c r="P250"/>
  <c r="O242"/>
  <c r="O234"/>
  <c r="O198"/>
  <c r="P190"/>
  <c r="O186"/>
  <c r="O166"/>
  <c r="O134"/>
  <c r="P126"/>
  <c r="O285"/>
  <c r="O277"/>
  <c r="O273"/>
  <c r="O269"/>
  <c r="O261"/>
  <c r="O197"/>
  <c r="O177"/>
  <c r="O169"/>
  <c r="O161"/>
  <c r="O157"/>
  <c r="O129"/>
  <c r="P276"/>
  <c r="O264"/>
  <c r="O260"/>
  <c r="O196"/>
  <c r="O192"/>
  <c r="P180"/>
  <c r="M181"/>
  <c r="Q233"/>
  <c r="J196"/>
  <c r="Q196"/>
  <c r="Q282"/>
  <c r="N264"/>
  <c r="Q264"/>
  <c r="Q165"/>
  <c r="P246"/>
  <c r="P262"/>
  <c r="P134"/>
  <c r="O170"/>
  <c r="O238"/>
  <c r="O250"/>
  <c r="M238"/>
  <c r="Q147"/>
  <c r="Q248"/>
  <c r="P266"/>
  <c r="O178"/>
  <c r="O274"/>
  <c r="P234"/>
  <c r="Q246"/>
  <c r="P174"/>
  <c r="O158"/>
  <c r="O190"/>
  <c r="Q181"/>
  <c r="N189"/>
  <c r="Q238"/>
  <c r="M180"/>
  <c r="N241"/>
  <c r="M147"/>
  <c r="Q200"/>
  <c r="M241"/>
  <c r="N147"/>
  <c r="N282"/>
  <c r="J275"/>
  <c r="Q275"/>
  <c r="Q180"/>
  <c r="Q241"/>
  <c r="M190"/>
  <c r="J255"/>
  <c r="N255"/>
  <c r="Q255"/>
  <c r="N165"/>
  <c r="Q207"/>
  <c r="Q228"/>
  <c r="R258"/>
  <c r="R274"/>
  <c r="N225"/>
  <c r="R225"/>
  <c r="R223"/>
  <c r="Q229"/>
  <c r="R229"/>
  <c r="M164"/>
  <c r="R187"/>
  <c r="M148"/>
  <c r="M218"/>
  <c r="R218"/>
  <c r="M216"/>
  <c r="R216"/>
  <c r="R262"/>
  <c r="N278"/>
  <c r="Q193"/>
  <c r="R193"/>
  <c r="R196"/>
  <c r="Q237"/>
  <c r="R237"/>
  <c r="R144"/>
  <c r="R184"/>
  <c r="Q234"/>
  <c r="R234"/>
  <c r="Q242"/>
  <c r="R242"/>
  <c r="Q283"/>
  <c r="R283"/>
  <c r="N277"/>
  <c r="R277"/>
  <c r="Q206"/>
  <c r="R252"/>
  <c r="R220"/>
  <c r="M209"/>
  <c r="R209"/>
  <c r="R211"/>
  <c r="Q203"/>
  <c r="R203"/>
  <c r="R255"/>
  <c r="Q195"/>
  <c r="R195"/>
  <c r="Q170"/>
  <c r="R170"/>
  <c r="R190"/>
  <c r="N239"/>
  <c r="R239"/>
  <c r="Q178"/>
  <c r="R178"/>
  <c r="M189"/>
  <c r="R236"/>
  <c r="R200"/>
  <c r="R281"/>
  <c r="M226"/>
  <c r="R226"/>
  <c r="R256"/>
  <c r="R272"/>
  <c r="R208"/>
  <c r="M224"/>
  <c r="R224"/>
  <c r="R254"/>
  <c r="R270"/>
  <c r="Q204"/>
  <c r="R204"/>
  <c r="Q132"/>
  <c r="Q199"/>
  <c r="M283"/>
  <c r="Q281"/>
  <c r="Q284"/>
  <c r="N283"/>
  <c r="M178"/>
  <c r="M170"/>
  <c r="N256"/>
  <c r="Q272"/>
  <c r="Q226"/>
  <c r="M228"/>
  <c r="M258"/>
  <c r="N216"/>
  <c r="N228"/>
  <c r="Q270"/>
  <c r="Q156"/>
  <c r="P273"/>
  <c r="Q148"/>
  <c r="Q277"/>
  <c r="Q252"/>
  <c r="N212"/>
  <c r="Q258"/>
  <c r="Q225"/>
  <c r="N211"/>
  <c r="J271"/>
  <c r="R271"/>
  <c r="J194"/>
  <c r="R194"/>
  <c r="J259"/>
  <c r="R259"/>
  <c r="J221"/>
  <c r="R221"/>
  <c r="M144"/>
  <c r="J286"/>
  <c r="R286"/>
  <c r="J279"/>
  <c r="R279"/>
  <c r="J197"/>
  <c r="R197"/>
  <c r="R167"/>
  <c r="M183"/>
  <c r="N184"/>
  <c r="J146"/>
  <c r="R146"/>
  <c r="J135"/>
  <c r="R135"/>
  <c r="M210"/>
  <c r="Q210"/>
  <c r="Q202"/>
  <c r="Q134"/>
  <c r="N134"/>
  <c r="M134"/>
  <c r="Q168"/>
  <c r="N187"/>
  <c r="J267"/>
  <c r="R267"/>
  <c r="J251"/>
  <c r="R251"/>
  <c r="J215"/>
  <c r="R215"/>
  <c r="N193"/>
  <c r="M203"/>
  <c r="J263"/>
  <c r="R263"/>
  <c r="J247"/>
  <c r="M247"/>
  <c r="R247"/>
  <c r="Q245"/>
  <c r="N245"/>
  <c r="M245"/>
  <c r="Q188"/>
  <c r="N237"/>
  <c r="N242"/>
  <c r="N234"/>
  <c r="O180"/>
  <c r="J244"/>
  <c r="R244"/>
  <c r="J163"/>
  <c r="R163"/>
  <c r="Q183"/>
  <c r="N207"/>
  <c r="M242"/>
  <c r="M234"/>
  <c r="M184"/>
  <c r="M169"/>
  <c r="Q144"/>
  <c r="J273"/>
  <c r="N273"/>
  <c r="R273"/>
  <c r="J269"/>
  <c r="R269"/>
  <c r="J265"/>
  <c r="M265"/>
  <c r="R265"/>
  <c r="J261"/>
  <c r="R261"/>
  <c r="J257"/>
  <c r="M257"/>
  <c r="R257"/>
  <c r="J253"/>
  <c r="R253"/>
  <c r="J249"/>
  <c r="Q249"/>
  <c r="R249"/>
  <c r="M196"/>
  <c r="R275"/>
  <c r="M255"/>
  <c r="M275"/>
  <c r="Q221"/>
  <c r="N221"/>
  <c r="M221"/>
  <c r="Q271"/>
  <c r="M271"/>
  <c r="N259"/>
  <c r="M259"/>
  <c r="M286"/>
  <c r="Q167"/>
  <c r="M135"/>
  <c r="Q197"/>
  <c r="Q263"/>
  <c r="N215"/>
  <c r="Q251"/>
  <c r="N251"/>
  <c r="Q261"/>
  <c r="M261"/>
  <c r="N249"/>
  <c r="Q269"/>
  <c r="Q265"/>
  <c r="N257"/>
  <c r="R287"/>
  <c r="M287"/>
  <c r="N287"/>
  <c r="Q287"/>
  <c r="R280"/>
  <c r="Q280"/>
  <c r="R145"/>
  <c r="Q145"/>
  <c r="M215"/>
  <c r="Q279"/>
  <c r="N181"/>
  <c r="Q163"/>
  <c r="Q253"/>
  <c r="Q247"/>
  <c r="Q194"/>
  <c r="N231"/>
  <c r="M231"/>
  <c r="R231"/>
  <c r="Q231"/>
  <c r="R192"/>
  <c r="M192"/>
  <c r="Q192"/>
  <c r="N177"/>
  <c r="Q177"/>
  <c r="R177"/>
  <c r="M177"/>
  <c r="R166"/>
  <c r="Q166"/>
  <c r="M166"/>
  <c r="M143"/>
  <c r="R143"/>
  <c r="Q143"/>
  <c r="N269"/>
  <c r="M253"/>
  <c r="N261"/>
  <c r="N267"/>
  <c r="M251"/>
  <c r="N167"/>
  <c r="N286"/>
  <c r="Q259"/>
  <c r="Q285"/>
  <c r="N285"/>
  <c r="N232"/>
  <c r="N260"/>
  <c r="M282"/>
  <c r="M270"/>
  <c r="Q273"/>
  <c r="N265"/>
  <c r="Q267"/>
  <c r="M279"/>
  <c r="Q146"/>
  <c r="N271"/>
  <c r="Q243"/>
  <c r="Q232"/>
  <c r="N201"/>
  <c r="Q201"/>
  <c r="M285"/>
  <c r="M243"/>
  <c r="P123"/>
  <c r="P159"/>
  <c r="N144"/>
  <c r="P144"/>
  <c r="P178"/>
  <c r="N178"/>
  <c r="P186"/>
  <c r="N186"/>
  <c r="P168"/>
  <c r="N168"/>
  <c r="P172"/>
  <c r="P183"/>
  <c r="N183"/>
  <c r="P202"/>
  <c r="N202"/>
  <c r="N214"/>
  <c r="O243"/>
  <c r="M200"/>
  <c r="O270"/>
  <c r="N146"/>
  <c r="P146"/>
  <c r="P166"/>
  <c r="N166"/>
  <c r="N170"/>
  <c r="P170"/>
  <c r="P198"/>
  <c r="N230"/>
  <c r="N131"/>
  <c r="P143"/>
  <c r="P135"/>
  <c r="N135"/>
  <c r="P154"/>
  <c r="N210"/>
  <c r="P122"/>
  <c r="P149"/>
  <c r="P151"/>
  <c r="P155"/>
  <c r="N218"/>
  <c r="O278"/>
  <c r="Q128"/>
  <c r="R128"/>
  <c r="Q137"/>
  <c r="R137"/>
  <c r="L137"/>
  <c r="N137"/>
  <c r="R171"/>
  <c r="K171"/>
  <c r="M171"/>
  <c r="Q171"/>
  <c r="R161"/>
  <c r="M161"/>
  <c r="N161"/>
  <c r="Q161"/>
  <c r="P210"/>
  <c r="O210"/>
  <c r="I136"/>
  <c r="I140"/>
  <c r="I137"/>
  <c r="I141"/>
  <c r="I139"/>
  <c r="I142"/>
  <c r="I138"/>
  <c r="Q244"/>
  <c r="M146"/>
  <c r="M163"/>
  <c r="M250"/>
  <c r="M267"/>
  <c r="M198"/>
  <c r="M131"/>
  <c r="J158"/>
  <c r="K236"/>
  <c r="M236"/>
  <c r="K284"/>
  <c r="M284"/>
  <c r="R268"/>
  <c r="Q268"/>
  <c r="R213"/>
  <c r="Q213"/>
  <c r="M213"/>
  <c r="K137"/>
  <c r="M137"/>
  <c r="P223"/>
  <c r="O223"/>
  <c r="J138"/>
  <c r="I132"/>
  <c r="I133"/>
  <c r="I131"/>
  <c r="J149"/>
  <c r="J151"/>
  <c r="J153"/>
  <c r="J154"/>
  <c r="J150"/>
  <c r="J155"/>
  <c r="N148"/>
  <c r="N180"/>
  <c r="Q179"/>
  <c r="Q215"/>
  <c r="Q257"/>
  <c r="N192"/>
  <c r="M263"/>
  <c r="Q286"/>
  <c r="N253"/>
  <c r="M273"/>
  <c r="M269"/>
  <c r="M244"/>
  <c r="N247"/>
  <c r="Q135"/>
  <c r="N279"/>
  <c r="N196"/>
  <c r="M237"/>
  <c r="J173"/>
  <c r="Q185"/>
  <c r="M202"/>
  <c r="J176"/>
  <c r="J124"/>
  <c r="N262"/>
  <c r="Q222"/>
  <c r="Q152"/>
  <c r="Q262"/>
  <c r="Q236"/>
  <c r="R250"/>
  <c r="K222"/>
  <c r="M222"/>
  <c r="N213"/>
  <c r="N258"/>
  <c r="R198"/>
  <c r="O226"/>
  <c r="Q191"/>
  <c r="Q276"/>
  <c r="R217"/>
  <c r="Q217"/>
  <c r="N217"/>
  <c r="M217"/>
  <c r="R186"/>
  <c r="M186"/>
  <c r="Q186"/>
  <c r="K145"/>
  <c r="L152"/>
  <c r="L133"/>
  <c r="N133"/>
  <c r="K133"/>
  <c r="M133"/>
  <c r="L153"/>
  <c r="P153"/>
  <c r="K153"/>
  <c r="O153"/>
  <c r="L171"/>
  <c r="N171"/>
  <c r="O171"/>
  <c r="O126"/>
  <c r="Q266"/>
  <c r="M266"/>
  <c r="N266"/>
  <c r="R266"/>
  <c r="R139"/>
  <c r="M139"/>
  <c r="P270"/>
  <c r="N270"/>
  <c r="P238"/>
  <c r="N238"/>
  <c r="P200"/>
  <c r="N200"/>
  <c r="K182"/>
  <c r="L182"/>
  <c r="L185"/>
  <c r="K185"/>
  <c r="K188"/>
  <c r="L188"/>
  <c r="J172"/>
  <c r="J175"/>
  <c r="J174"/>
  <c r="J157"/>
  <c r="J160"/>
  <c r="J162"/>
  <c r="J122"/>
  <c r="J129"/>
  <c r="J127"/>
  <c r="J125"/>
  <c r="J123"/>
  <c r="J130"/>
  <c r="J121"/>
  <c r="J141"/>
  <c r="J140"/>
  <c r="J142"/>
  <c r="N197"/>
  <c r="N244"/>
  <c r="M249"/>
  <c r="N275"/>
  <c r="M252"/>
  <c r="N139"/>
  <c r="N191"/>
  <c r="N276"/>
  <c r="J159"/>
  <c r="J136"/>
  <c r="N156"/>
  <c r="R156"/>
  <c r="K132"/>
  <c r="M132"/>
  <c r="L132"/>
  <c r="N132"/>
  <c r="K160"/>
  <c r="O160"/>
  <c r="L160"/>
  <c r="P160"/>
  <c r="K179"/>
  <c r="L179"/>
  <c r="P179"/>
  <c r="I208"/>
  <c r="I212"/>
  <c r="I216"/>
  <c r="I220"/>
  <c r="I224"/>
  <c r="I228"/>
  <c r="I209"/>
  <c r="I213"/>
  <c r="I217"/>
  <c r="I221"/>
  <c r="I225"/>
  <c r="I229"/>
  <c r="I211"/>
  <c r="I219"/>
  <c r="I227"/>
  <c r="I214"/>
  <c r="I222"/>
  <c r="I230"/>
  <c r="I215"/>
  <c r="I218"/>
  <c r="N198"/>
  <c r="N263"/>
  <c r="N163"/>
  <c r="M278"/>
  <c r="M197"/>
  <c r="M168"/>
  <c r="N281"/>
  <c r="L268"/>
  <c r="N268"/>
  <c r="R152"/>
  <c r="M191"/>
  <c r="M179"/>
  <c r="K276"/>
  <c r="M276"/>
  <c r="P254"/>
  <c r="N220"/>
  <c r="Q220"/>
  <c r="Q131"/>
  <c r="Q139"/>
  <c r="R169"/>
  <c r="Q169"/>
  <c r="R199"/>
  <c r="N199"/>
  <c r="R205"/>
  <c r="Q205"/>
  <c r="N246"/>
  <c r="R246"/>
  <c r="M246"/>
  <c r="Q278"/>
  <c r="J126"/>
  <c r="N164"/>
  <c r="R164"/>
  <c r="Q164"/>
  <c r="M193"/>
  <c r="O193"/>
  <c r="L130"/>
  <c r="P130"/>
  <c r="K130"/>
  <c r="O130"/>
  <c r="P207"/>
  <c r="O207"/>
  <c r="O203"/>
  <c r="P203"/>
  <c r="O199"/>
  <c r="O191"/>
  <c r="P191"/>
  <c r="O179"/>
  <c r="O175"/>
  <c r="P175"/>
  <c r="P163"/>
  <c r="O163"/>
  <c r="O143"/>
  <c r="M232"/>
  <c r="K248"/>
  <c r="M248"/>
  <c r="N203"/>
  <c r="O276"/>
  <c r="O271"/>
  <c r="K256"/>
  <c r="K187"/>
  <c r="L176"/>
  <c r="P176"/>
  <c r="K194"/>
  <c r="L194"/>
  <c r="L204"/>
  <c r="K204"/>
  <c r="L173"/>
  <c r="P173"/>
  <c r="K173"/>
  <c r="O173"/>
  <c r="L222"/>
  <c r="N222"/>
  <c r="O236"/>
  <c r="L236"/>
  <c r="L248"/>
  <c r="O248"/>
  <c r="P268"/>
  <c r="K268"/>
  <c r="O268"/>
  <c r="L272"/>
  <c r="K272"/>
  <c r="L280"/>
  <c r="K280"/>
  <c r="L284"/>
  <c r="O284"/>
  <c r="O283"/>
  <c r="P283"/>
  <c r="P279"/>
  <c r="O275"/>
  <c r="O259"/>
  <c r="P259"/>
  <c r="O255"/>
  <c r="P255"/>
  <c r="P243"/>
  <c r="O231"/>
  <c r="L206"/>
  <c r="K206"/>
  <c r="L233"/>
  <c r="K233"/>
  <c r="O266"/>
  <c r="P162"/>
  <c r="M165"/>
  <c r="L128"/>
  <c r="P128"/>
  <c r="K128"/>
  <c r="O128"/>
  <c r="N272"/>
  <c r="P272"/>
  <c r="P248"/>
  <c r="N248"/>
  <c r="P204"/>
  <c r="N204"/>
  <c r="O222"/>
  <c r="P222"/>
  <c r="O211"/>
  <c r="P211"/>
  <c r="P224"/>
  <c r="O224"/>
  <c r="M140"/>
  <c r="R140"/>
  <c r="N140"/>
  <c r="Q140"/>
  <c r="R122"/>
  <c r="Q122"/>
  <c r="M122"/>
  <c r="N122"/>
  <c r="Q174"/>
  <c r="M174"/>
  <c r="R174"/>
  <c r="N174"/>
  <c r="M182"/>
  <c r="O182"/>
  <c r="Q153"/>
  <c r="R153"/>
  <c r="M153"/>
  <c r="N153"/>
  <c r="O133"/>
  <c r="P133"/>
  <c r="P142"/>
  <c r="O142"/>
  <c r="O140"/>
  <c r="P140"/>
  <c r="N194"/>
  <c r="P194"/>
  <c r="O256"/>
  <c r="M256"/>
  <c r="O218"/>
  <c r="P218"/>
  <c r="O214"/>
  <c r="P214"/>
  <c r="O229"/>
  <c r="P229"/>
  <c r="O213"/>
  <c r="P213"/>
  <c r="P220"/>
  <c r="O220"/>
  <c r="M136"/>
  <c r="R136"/>
  <c r="Q136"/>
  <c r="N136"/>
  <c r="N141"/>
  <c r="R141"/>
  <c r="M141"/>
  <c r="Q141"/>
  <c r="N125"/>
  <c r="Q125"/>
  <c r="M125"/>
  <c r="R125"/>
  <c r="R162"/>
  <c r="M162"/>
  <c r="N162"/>
  <c r="Q162"/>
  <c r="Q175"/>
  <c r="R175"/>
  <c r="M175"/>
  <c r="N175"/>
  <c r="O185"/>
  <c r="M185"/>
  <c r="P152"/>
  <c r="N152"/>
  <c r="R155"/>
  <c r="Q155"/>
  <c r="N155"/>
  <c r="M155"/>
  <c r="Q151"/>
  <c r="R151"/>
  <c r="N151"/>
  <c r="M151"/>
  <c r="O132"/>
  <c r="P132"/>
  <c r="P139"/>
  <c r="O139"/>
  <c r="O136"/>
  <c r="P136"/>
  <c r="M128"/>
  <c r="P233"/>
  <c r="N233"/>
  <c r="P280"/>
  <c r="N280"/>
  <c r="O194"/>
  <c r="M194"/>
  <c r="P171"/>
  <c r="M268"/>
  <c r="O215"/>
  <c r="P215"/>
  <c r="O227"/>
  <c r="P227"/>
  <c r="P225"/>
  <c r="O225"/>
  <c r="P209"/>
  <c r="O209"/>
  <c r="O216"/>
  <c r="P216"/>
  <c r="R159"/>
  <c r="Q159"/>
  <c r="M159"/>
  <c r="N159"/>
  <c r="R121"/>
  <c r="N121"/>
  <c r="Q121"/>
  <c r="D41"/>
  <c r="D43"/>
  <c r="M121"/>
  <c r="D49"/>
  <c r="N127"/>
  <c r="Q127"/>
  <c r="M127"/>
  <c r="R127"/>
  <c r="N160"/>
  <c r="M160"/>
  <c r="R160"/>
  <c r="Q160"/>
  <c r="R172"/>
  <c r="Q172"/>
  <c r="N172"/>
  <c r="M172"/>
  <c r="P185"/>
  <c r="N185"/>
  <c r="O145"/>
  <c r="M145"/>
  <c r="R150"/>
  <c r="M150"/>
  <c r="N150"/>
  <c r="Q150"/>
  <c r="R149"/>
  <c r="N149"/>
  <c r="M149"/>
  <c r="Q149"/>
  <c r="R138"/>
  <c r="Q138"/>
  <c r="N138"/>
  <c r="M138"/>
  <c r="Q158"/>
  <c r="R158"/>
  <c r="M158"/>
  <c r="N158"/>
  <c r="N179"/>
  <c r="O141"/>
  <c r="P141"/>
  <c r="N128"/>
  <c r="N206"/>
  <c r="P206"/>
  <c r="N284"/>
  <c r="P284"/>
  <c r="M187"/>
  <c r="O187"/>
  <c r="R126"/>
  <c r="Q126"/>
  <c r="N126"/>
  <c r="M126"/>
  <c r="P217"/>
  <c r="O217"/>
  <c r="P208"/>
  <c r="O208"/>
  <c r="R123"/>
  <c r="M123"/>
  <c r="Q123"/>
  <c r="N123"/>
  <c r="O188"/>
  <c r="M188"/>
  <c r="R176"/>
  <c r="Q176"/>
  <c r="N176"/>
  <c r="M176"/>
  <c r="O233"/>
  <c r="M233"/>
  <c r="O280"/>
  <c r="M280"/>
  <c r="P236"/>
  <c r="N236"/>
  <c r="O206"/>
  <c r="M206"/>
  <c r="M272"/>
  <c r="O272"/>
  <c r="O204"/>
  <c r="M204"/>
  <c r="O230"/>
  <c r="P230"/>
  <c r="P219"/>
  <c r="O219"/>
  <c r="O221"/>
  <c r="P221"/>
  <c r="P228"/>
  <c r="O228"/>
  <c r="P212"/>
  <c r="O212"/>
  <c r="M142"/>
  <c r="N142"/>
  <c r="R142"/>
  <c r="Q142"/>
  <c r="Q130"/>
  <c r="N130"/>
  <c r="R130"/>
  <c r="M130"/>
  <c r="Q129"/>
  <c r="R129"/>
  <c r="N129"/>
  <c r="M129"/>
  <c r="R157"/>
  <c r="M157"/>
  <c r="Q157"/>
  <c r="N157"/>
  <c r="P188"/>
  <c r="N188"/>
  <c r="P182"/>
  <c r="N182"/>
  <c r="N124"/>
  <c r="R124"/>
  <c r="Q124"/>
  <c r="M124"/>
  <c r="R173"/>
  <c r="N173"/>
  <c r="M173"/>
  <c r="Q173"/>
  <c r="M154"/>
  <c r="Q154"/>
  <c r="N154"/>
  <c r="R154"/>
  <c r="O131"/>
  <c r="P131"/>
  <c r="P138"/>
  <c r="O138"/>
  <c r="O137"/>
  <c r="P137"/>
  <c r="D42"/>
  <c r="D60"/>
  <c r="D57"/>
  <c r="D63"/>
  <c r="D65"/>
</calcChain>
</file>

<file path=xl/sharedStrings.xml><?xml version="1.0" encoding="utf-8"?>
<sst xmlns="http://schemas.openxmlformats.org/spreadsheetml/2006/main" count="345" uniqueCount="298">
  <si>
    <t>The Zinnia and Service Workers Local H-56</t>
  </si>
  <si>
    <t>Contract Costing Spreadsheet</t>
  </si>
  <si>
    <r>
      <t>©</t>
    </r>
    <r>
      <rPr>
        <sz val="10"/>
        <rFont val="Arial"/>
      </rPr>
      <t xml:space="preserve"> John W. Budd, 2015 </t>
    </r>
  </si>
  <si>
    <t>Instructions</t>
  </si>
  <si>
    <t>Note on Costing Multi-year Contracts</t>
  </si>
  <si>
    <t xml:space="preserve">Calculate the cost of various contract proposals by specifying new values for the proposals in </t>
  </si>
  <si>
    <t xml:space="preserve">To cost multi-year proposals, calculate each year separately. As a first approximation this probably </t>
  </si>
  <si>
    <t>the Costs section below.  For example, to calculate the cost of a 3% wage increase, change</t>
  </si>
  <si>
    <t xml:space="preserve">comes fairly close. To fine-tune multi-year cost calculations, think about what might be different </t>
  </si>
  <si>
    <t>the Wage Change (percent) value from 0 to 3.  The assumptions can be changed to analyze</t>
  </si>
  <si>
    <t>in years after year one, and how you can account for these differences. One differences is that</t>
  </si>
  <si>
    <t>how costs differ with varying assumptions.  All cells in blue can be changed.</t>
  </si>
  <si>
    <t>the workers will have an additional year of seniority, and thus might be entitled to more vacation.</t>
  </si>
  <si>
    <t>Note that wage changes can be estimated in two ways: i) entering values for the percent and/or</t>
  </si>
  <si>
    <t>You can use the reference date parameter below to model this. A second difference is that wages</t>
  </si>
  <si>
    <t>cents changes in the Costs section (these are across the board changes) or ii) by directly</t>
  </si>
  <si>
    <t>will be higher if there are first year increases, so subsequent increases might generate even greater</t>
  </si>
  <si>
    <t>entering new wage rates for each job class in the Wage Schedule section.  Directly entering</t>
  </si>
  <si>
    <t>costs. Specifically, if subsequent increases are granted in percentage terms, then there is a</t>
  </si>
  <si>
    <t xml:space="preserve">new wage rates deletes the percent/cent wage change formulas.  To restore these formulas, </t>
  </si>
  <si>
    <t xml:space="preserve">compounding effect that can be accounted for. For example, to cost a 2nd year wage increase of 4% </t>
  </si>
  <si>
    <t>re-load the spreadsheet.</t>
  </si>
  <si>
    <t xml:space="preserve">after a 1st year increase of 3%, the 2nd year increase should account for the fact that wages will </t>
  </si>
  <si>
    <t xml:space="preserve">already be 3% higher. This can be done by treating the 4% increase as a 4*(1+0.03)=4.12% increase. </t>
  </si>
  <si>
    <t>Note on Minimum Wage Occupations</t>
  </si>
  <si>
    <t>This only affects proposals denominated in percentage terms (not dollars and cents), and is likely to</t>
  </si>
  <si>
    <t>Five job classes are tipped occupations and are therefore paid relative to the minumum</t>
  </si>
  <si>
    <t>be small.</t>
  </si>
  <si>
    <t>wage. This costing spreadsheet assumes that bargaining unit wage increases do not apply</t>
  </si>
  <si>
    <t>to these jobs. To estimate the cost of wage increases for these job classes, either change</t>
  </si>
  <si>
    <t>the value of the minimum wage in the asummptions below this note, or directly change</t>
  </si>
  <si>
    <t>the proposed wage for each desired job class in the Wage Schedule section found further</t>
  </si>
  <si>
    <t>down in the spreadsheet.</t>
  </si>
  <si>
    <t>Assumptions</t>
  </si>
  <si>
    <t>Reference Date:</t>
  </si>
  <si>
    <t>months after the start of the new contract</t>
  </si>
  <si>
    <t>Mandated Benefits Costs (%)</t>
  </si>
  <si>
    <t>Regular Weekly Hours Worked</t>
  </si>
  <si>
    <t>per employee, on average (excludes overtime)</t>
  </si>
  <si>
    <t>Annual Weeks Worked</t>
  </si>
  <si>
    <t>per employee, including vacation</t>
  </si>
  <si>
    <t>Average Hours Per Day</t>
  </si>
  <si>
    <t>per employee (only used for cost of vacation &amp; holiday replacement)</t>
  </si>
  <si>
    <t>Annual Overtime Hours</t>
  </si>
  <si>
    <t>per employee per year, on average across all employees</t>
  </si>
  <si>
    <t>The negotiations backgound specifies an average of two overtime hours per week among workers</t>
  </si>
  <si>
    <t>State Minimum Wage</t>
  </si>
  <si>
    <t>(see note above)</t>
  </si>
  <si>
    <t xml:space="preserve">who typically have some overtime. When accounting for the fact that only 50% of the bargaining </t>
  </si>
  <si>
    <t>Employees</t>
  </si>
  <si>
    <t>unit typically works overtime and converting to an annual basis assuming 52 weeks per year, this</t>
  </si>
  <si>
    <r>
      <t xml:space="preserve">translates to this default assumption of 52 </t>
    </r>
    <r>
      <rPr>
        <u/>
        <sz val="10"/>
        <rFont val="Arial"/>
        <family val="2"/>
      </rPr>
      <t>annual</t>
    </r>
    <r>
      <rPr>
        <sz val="10"/>
        <rFont val="Arial"/>
      </rPr>
      <t xml:space="preserve"> overtime hours averaged across the entire</t>
    </r>
  </si>
  <si>
    <t>bargaining unit.</t>
  </si>
  <si>
    <t>Costs</t>
  </si>
  <si>
    <t>Proposal</t>
  </si>
  <si>
    <t>Amount</t>
  </si>
  <si>
    <t>Wage Change (percent)</t>
  </si>
  <si>
    <t>Wage Change (cents)</t>
  </si>
  <si>
    <t>Wage Cost</t>
  </si>
  <si>
    <t>(does not include vacation replacements)</t>
  </si>
  <si>
    <t>Vacation Cost of Wage Change</t>
  </si>
  <si>
    <t>Avg. Hrly. Earnings</t>
  </si>
  <si>
    <t>Lump Sum Payment</t>
  </si>
  <si>
    <t>Cost</t>
  </si>
  <si>
    <t>New Overtime Premium (%)</t>
  </si>
  <si>
    <t>(existing is 150%)</t>
  </si>
  <si>
    <t>Additional Benefits</t>
  </si>
  <si>
    <t>Contribution (cents)</t>
  </si>
  <si>
    <t>Contribution (percent)</t>
  </si>
  <si>
    <t>Vacation Schedule (below)</t>
  </si>
  <si>
    <t>Additional Holidays/Sick Days (days)</t>
  </si>
  <si>
    <t>Total Additional Proposed Costs:</t>
  </si>
  <si>
    <t>Wage Schedule</t>
  </si>
  <si>
    <t>Job</t>
  </si>
  <si>
    <t>Existing</t>
  </si>
  <si>
    <t>Proposed</t>
  </si>
  <si>
    <t>Class</t>
  </si>
  <si>
    <t>Title</t>
  </si>
  <si>
    <t>Wage</t>
  </si>
  <si>
    <t>Note</t>
  </si>
  <si>
    <t>Banquet Set-up</t>
  </si>
  <si>
    <t>Door Attendant</t>
  </si>
  <si>
    <t>Minimum wage classification</t>
  </si>
  <si>
    <t>Bell Captain</t>
  </si>
  <si>
    <t>Minimum wage + $1.85</t>
  </si>
  <si>
    <t>Bellstand</t>
  </si>
  <si>
    <t>Service Bartender</t>
  </si>
  <si>
    <t>Bartender</t>
  </si>
  <si>
    <t>Bar Assistant</t>
  </si>
  <si>
    <t>Cocktail Waitperson</t>
  </si>
  <si>
    <t>Skilled Cook</t>
  </si>
  <si>
    <t>Cook</t>
  </si>
  <si>
    <t>Baker</t>
  </si>
  <si>
    <t>Utility Cook</t>
  </si>
  <si>
    <t>Counter Fry Combination</t>
  </si>
  <si>
    <t>Head Pantry</t>
  </si>
  <si>
    <t>Pantry</t>
  </si>
  <si>
    <t>Dishwasher</t>
  </si>
  <si>
    <t>Runner</t>
  </si>
  <si>
    <t>Host/Hostess</t>
  </si>
  <si>
    <t>Cashier</t>
  </si>
  <si>
    <t>Ala Carte Waitperson</t>
  </si>
  <si>
    <t>Busperson</t>
  </si>
  <si>
    <t>Housekeeping</t>
  </si>
  <si>
    <t>Storeroom Clerk</t>
  </si>
  <si>
    <t>Storeroom Helper</t>
  </si>
  <si>
    <t>Linen Room</t>
  </si>
  <si>
    <t>Linen Garmet Repair</t>
  </si>
  <si>
    <t xml:space="preserve">Note: Different wage schedules can be costed by directly entering proposed wages in column D, </t>
  </si>
  <si>
    <t>but this deletes the percent/cent wage change formula.  To restore these formulas, re-load the</t>
  </si>
  <si>
    <t>spreadsheet.</t>
  </si>
  <si>
    <t>Vacation Schedule</t>
  </si>
  <si>
    <t>Years</t>
  </si>
  <si>
    <t>Vacation</t>
  </si>
  <si>
    <t>of</t>
  </si>
  <si>
    <t>Days</t>
  </si>
  <si>
    <t>Service</t>
  </si>
  <si>
    <t>Current</t>
  </si>
  <si>
    <t>Proposed Wages</t>
  </si>
  <si>
    <t>Current Wages</t>
  </si>
  <si>
    <t>Seniority Roster</t>
  </si>
  <si>
    <t>New</t>
  </si>
  <si>
    <t>Old</t>
  </si>
  <si>
    <t>Benefits</t>
  </si>
  <si>
    <t>Seniority</t>
  </si>
  <si>
    <t>Holiday</t>
  </si>
  <si>
    <t>(percent)</t>
  </si>
  <si>
    <t>Employee</t>
  </si>
  <si>
    <t>(Months)</t>
  </si>
  <si>
    <t>Job Class</t>
  </si>
  <si>
    <t>(Years)</t>
  </si>
  <si>
    <t>YNT</t>
  </si>
  <si>
    <t>IKE</t>
  </si>
  <si>
    <t>QZP</t>
  </si>
  <si>
    <t>WXO</t>
  </si>
  <si>
    <t>ECI</t>
  </si>
  <si>
    <t>RVU</t>
  </si>
  <si>
    <t>UMR</t>
  </si>
  <si>
    <t>OLW</t>
  </si>
  <si>
    <t>PLQ</t>
  </si>
  <si>
    <t>AZQ</t>
  </si>
  <si>
    <t>SXW</t>
  </si>
  <si>
    <t>DCE</t>
  </si>
  <si>
    <t>FVR</t>
  </si>
  <si>
    <t>GBT</t>
  </si>
  <si>
    <t>JMU</t>
  </si>
  <si>
    <t>HKU</t>
  </si>
  <si>
    <t>KLO</t>
  </si>
  <si>
    <t>IPL</t>
  </si>
  <si>
    <t>ADW</t>
  </si>
  <si>
    <t>DGR</t>
  </si>
  <si>
    <t>FHT</t>
  </si>
  <si>
    <t>JLI</t>
  </si>
  <si>
    <t>KHO</t>
  </si>
  <si>
    <t>PIL</t>
  </si>
  <si>
    <t>OUK</t>
  </si>
  <si>
    <t>IYJ</t>
  </si>
  <si>
    <t>UTH</t>
  </si>
  <si>
    <t>YRG</t>
  </si>
  <si>
    <t>JFX</t>
  </si>
  <si>
    <t>SUR</t>
  </si>
  <si>
    <t>OPY</t>
  </si>
  <si>
    <t>TGE</t>
  </si>
  <si>
    <t>UTR</t>
  </si>
  <si>
    <t>UJI</t>
  </si>
  <si>
    <t>ARN</t>
  </si>
  <si>
    <t>STA</t>
  </si>
  <si>
    <t>TEF</t>
  </si>
  <si>
    <t>RWD</t>
  </si>
  <si>
    <t>EQS</t>
  </si>
  <si>
    <t>ZCS</t>
  </si>
  <si>
    <t>XVF</t>
  </si>
  <si>
    <t>CBG</t>
  </si>
  <si>
    <t>VNH</t>
  </si>
  <si>
    <t>BMJ</t>
  </si>
  <si>
    <t>MGD</t>
  </si>
  <si>
    <t>AFD</t>
  </si>
  <si>
    <t>GJT</t>
  </si>
  <si>
    <t>CKL</t>
  </si>
  <si>
    <t>KDU</t>
  </si>
  <si>
    <t>ELV</t>
  </si>
  <si>
    <t>UYS</t>
  </si>
  <si>
    <t>ZHG</t>
  </si>
  <si>
    <t>DGT</t>
  </si>
  <si>
    <t>TWR</t>
  </si>
  <si>
    <t>IFY</t>
  </si>
  <si>
    <t>LAY</t>
  </si>
  <si>
    <t>GIE</t>
  </si>
  <si>
    <t>BKD</t>
  </si>
  <si>
    <t>PFR</t>
  </si>
  <si>
    <t>XUG</t>
  </si>
  <si>
    <t>JWG</t>
  </si>
  <si>
    <t>MSF</t>
  </si>
  <si>
    <t>TEM</t>
  </si>
  <si>
    <t>EUT</t>
  </si>
  <si>
    <t>KTS</t>
  </si>
  <si>
    <t>MTY</t>
  </si>
  <si>
    <t>CBT</t>
  </si>
  <si>
    <t>ETG</t>
  </si>
  <si>
    <t>GRJ</t>
  </si>
  <si>
    <t>ERH</t>
  </si>
  <si>
    <t>KTU</t>
  </si>
  <si>
    <t>SMT</t>
  </si>
  <si>
    <t>IDT</t>
  </si>
  <si>
    <t>MTD</t>
  </si>
  <si>
    <t>RIB</t>
  </si>
  <si>
    <t>JRD</t>
  </si>
  <si>
    <t>TFJ</t>
  </si>
  <si>
    <t>FRL</t>
  </si>
  <si>
    <t>MCA</t>
  </si>
  <si>
    <t>WYM</t>
  </si>
  <si>
    <t>IZH</t>
  </si>
  <si>
    <t>XUR</t>
  </si>
  <si>
    <t>LDF</t>
  </si>
  <si>
    <t>MEA</t>
  </si>
  <si>
    <t>GUK</t>
  </si>
  <si>
    <t>BRK</t>
  </si>
  <si>
    <t>SCJ</t>
  </si>
  <si>
    <t>JRX</t>
  </si>
  <si>
    <t>MDF</t>
  </si>
  <si>
    <t>JXV</t>
  </si>
  <si>
    <t>LSO</t>
  </si>
  <si>
    <t>ORI</t>
  </si>
  <si>
    <t>EUC</t>
  </si>
  <si>
    <t>PIE</t>
  </si>
  <si>
    <t>HGA</t>
  </si>
  <si>
    <t>WOA</t>
  </si>
  <si>
    <t>AOU</t>
  </si>
  <si>
    <t>HOW</t>
  </si>
  <si>
    <t>TWY</t>
  </si>
  <si>
    <t>OHW</t>
  </si>
  <si>
    <t>TAD</t>
  </si>
  <si>
    <t>GYT</t>
  </si>
  <si>
    <t>WIT</t>
  </si>
  <si>
    <t>HEY</t>
  </si>
  <si>
    <t>DUM</t>
  </si>
  <si>
    <t>ERN</t>
  </si>
  <si>
    <t>CTR</t>
  </si>
  <si>
    <t>NPV</t>
  </si>
  <si>
    <t>PVW</t>
  </si>
  <si>
    <t>MOY</t>
  </si>
  <si>
    <t>OBN</t>
  </si>
  <si>
    <t>NBE</t>
  </si>
  <si>
    <t>0PE</t>
  </si>
  <si>
    <t>FEP</t>
  </si>
  <si>
    <t>BAR</t>
  </si>
  <si>
    <t>EUV</t>
  </si>
  <si>
    <t>JIY</t>
  </si>
  <si>
    <t>SRU</t>
  </si>
  <si>
    <t>UWH</t>
  </si>
  <si>
    <t>LUE</t>
  </si>
  <si>
    <t>SOU</t>
  </si>
  <si>
    <t>PUI</t>
  </si>
  <si>
    <t>SGR</t>
  </si>
  <si>
    <t>PEU</t>
  </si>
  <si>
    <t>DOE</t>
  </si>
  <si>
    <t>JHL</t>
  </si>
  <si>
    <t>GLK</t>
  </si>
  <si>
    <t>EKV</t>
  </si>
  <si>
    <t>EUI</t>
  </si>
  <si>
    <t>MUY</t>
  </si>
  <si>
    <t>GHK</t>
  </si>
  <si>
    <t>LHF</t>
  </si>
  <si>
    <t>GUO</t>
  </si>
  <si>
    <t>LHD</t>
  </si>
  <si>
    <t>SHT</t>
  </si>
  <si>
    <t>SKG</t>
  </si>
  <si>
    <t>KDJ</t>
  </si>
  <si>
    <t>SRH</t>
  </si>
  <si>
    <t>LGI</t>
  </si>
  <si>
    <t>YUF</t>
  </si>
  <si>
    <t>RTU</t>
  </si>
  <si>
    <t>WCT</t>
  </si>
  <si>
    <t>TOI</t>
  </si>
  <si>
    <t>DES</t>
  </si>
  <si>
    <t>BAN</t>
  </si>
  <si>
    <t>PRI</t>
  </si>
  <si>
    <t>CIL</t>
  </si>
  <si>
    <t>ALE</t>
  </si>
  <si>
    <t>EIY</t>
  </si>
  <si>
    <t>COM</t>
  </si>
  <si>
    <t>PAH</t>
  </si>
  <si>
    <t>TRU</t>
  </si>
  <si>
    <t>KRE</t>
  </si>
  <si>
    <t>SUB</t>
  </si>
  <si>
    <t>JSR</t>
  </si>
  <si>
    <t>JSE</t>
  </si>
  <si>
    <t>KSI</t>
  </si>
  <si>
    <t>ODT</t>
  </si>
  <si>
    <t>LFH</t>
  </si>
  <si>
    <t>GYU</t>
  </si>
  <si>
    <t>TYS</t>
  </si>
  <si>
    <t>SMR</t>
  </si>
  <si>
    <t>MSI</t>
  </si>
  <si>
    <t>XYR</t>
  </si>
  <si>
    <t>SOR</t>
  </si>
  <si>
    <t>LKG</t>
  </si>
  <si>
    <t>SUT</t>
  </si>
</sst>
</file>

<file path=xl/styles.xml><?xml version="1.0" encoding="utf-8"?>
<styleSheet xmlns="http://schemas.openxmlformats.org/spreadsheetml/2006/main">
  <numFmts count="5">
    <numFmt numFmtId="164" formatCode="#."/>
    <numFmt numFmtId="165" formatCode="&quot;$&quot;#."/>
    <numFmt numFmtId="166" formatCode="General_)"/>
    <numFmt numFmtId="167" formatCode="0.00_)"/>
    <numFmt numFmtId="168" formatCode="&quot;$&quot;#,##0.00"/>
  </numFmts>
  <fonts count="11">
    <font>
      <sz val="10"/>
      <name val="Courier"/>
    </font>
    <font>
      <sz val="10"/>
      <name val="Arial"/>
    </font>
    <font>
      <sz val="10"/>
      <color indexed="8"/>
      <name val="Courier"/>
    </font>
    <font>
      <sz val="1"/>
      <color indexed="8"/>
      <name val="Courier"/>
    </font>
    <font>
      <sz val="10"/>
      <color indexed="8"/>
      <name val="Arial"/>
      <family val="2"/>
    </font>
    <font>
      <sz val="24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</font>
    <font>
      <sz val="10"/>
      <color indexed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166" fontId="0" fillId="0" borderId="0"/>
    <xf numFmtId="164" fontId="3" fillId="0" borderId="0">
      <protection locked="0"/>
    </xf>
    <xf numFmtId="165" fontId="3" fillId="0" borderId="0">
      <protection locked="0"/>
    </xf>
  </cellStyleXfs>
  <cellXfs count="37">
    <xf numFmtId="166" fontId="0" fillId="0" borderId="0" xfId="0"/>
    <xf numFmtId="166" fontId="2" fillId="0" borderId="0" xfId="0" applyNumberFormat="1" applyFont="1" applyFill="1" applyAlignment="1" applyProtection="1">
      <alignment horizontal="center"/>
    </xf>
    <xf numFmtId="167" fontId="0" fillId="0" borderId="0" xfId="0" applyNumberFormat="1" applyProtection="1"/>
    <xf numFmtId="166" fontId="4" fillId="0" borderId="0" xfId="0" applyNumberFormat="1" applyFont="1" applyFill="1" applyAlignment="1" applyProtection="1">
      <alignment horizontal="center"/>
    </xf>
    <xf numFmtId="166" fontId="5" fillId="0" borderId="0" xfId="0" applyNumberFormat="1" applyFont="1" applyFill="1" applyAlignment="1" applyProtection="1"/>
    <xf numFmtId="166" fontId="7" fillId="0" borderId="0" xfId="0" applyNumberFormat="1" applyFont="1" applyAlignment="1" applyProtection="1">
      <alignment horizontal="left"/>
    </xf>
    <xf numFmtId="166" fontId="7" fillId="0" borderId="0" xfId="0" applyFont="1"/>
    <xf numFmtId="166" fontId="8" fillId="0" borderId="0" xfId="0" applyNumberFormat="1" applyFont="1" applyFill="1" applyAlignment="1" applyProtection="1"/>
    <xf numFmtId="166" fontId="9" fillId="0" borderId="0" xfId="0" applyNumberFormat="1" applyFont="1" applyProtection="1"/>
    <xf numFmtId="167" fontId="9" fillId="0" borderId="0" xfId="0" applyNumberFormat="1" applyFont="1" applyFill="1" applyAlignment="1" applyProtection="1">
      <alignment horizontal="center"/>
    </xf>
    <xf numFmtId="166" fontId="1" fillId="0" borderId="0" xfId="0" applyFont="1" applyAlignment="1" applyProtection="1">
      <alignment horizontal="left"/>
    </xf>
    <xf numFmtId="167" fontId="9" fillId="0" borderId="0" xfId="0" applyNumberFormat="1" applyFont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0" xfId="0" applyNumberFormat="1" applyFont="1" applyFill="1" applyAlignment="1" applyProtection="1">
      <alignment horizontal="right"/>
      <protection locked="0"/>
    </xf>
    <xf numFmtId="167" fontId="9" fillId="0" borderId="0" xfId="0" applyNumberFormat="1" applyFont="1" applyFill="1" applyAlignment="1" applyProtection="1">
      <alignment horizontal="center"/>
      <protection locked="0"/>
    </xf>
    <xf numFmtId="166" fontId="9" fillId="0" borderId="0" xfId="0" applyNumberFormat="1" applyFont="1" applyFill="1" applyAlignment="1" applyProtection="1">
      <alignment horizontal="center"/>
      <protection locked="0"/>
    </xf>
    <xf numFmtId="168" fontId="6" fillId="0" borderId="0" xfId="0" applyNumberFormat="1" applyFont="1" applyFill="1" applyAlignment="1" applyProtection="1">
      <alignment horizontal="right"/>
    </xf>
    <xf numFmtId="168" fontId="7" fillId="0" borderId="0" xfId="0" applyNumberFormat="1" applyFont="1" applyFill="1" applyAlignment="1" applyProtection="1">
      <alignment horizontal="right"/>
    </xf>
    <xf numFmtId="168" fontId="9" fillId="0" borderId="0" xfId="0" applyNumberFormat="1" applyFont="1" applyProtection="1">
      <protection locked="0"/>
    </xf>
    <xf numFmtId="2" fontId="0" fillId="0" borderId="0" xfId="0" applyNumberFormat="1"/>
    <xf numFmtId="166" fontId="1" fillId="0" borderId="0" xfId="0" applyNumberFormat="1" applyFont="1" applyAlignment="1" applyProtection="1">
      <alignment horizontal="left"/>
    </xf>
    <xf numFmtId="166" fontId="1" fillId="0" borderId="0" xfId="0" applyNumberFormat="1" applyFont="1" applyFill="1" applyAlignment="1" applyProtection="1">
      <alignment horizontal="left"/>
    </xf>
    <xf numFmtId="166" fontId="1" fillId="0" borderId="0" xfId="0" applyFont="1"/>
    <xf numFmtId="166" fontId="1" fillId="0" borderId="0" xfId="0" applyNumberFormat="1" applyFont="1" applyProtection="1"/>
    <xf numFmtId="166" fontId="1" fillId="0" borderId="0" xfId="0" applyNumberFormat="1" applyFont="1" applyFill="1" applyAlignment="1" applyProtection="1">
      <alignment horizontal="right"/>
    </xf>
    <xf numFmtId="167" fontId="1" fillId="0" borderId="0" xfId="0" applyNumberFormat="1" applyFont="1" applyFill="1" applyAlignment="1" applyProtection="1">
      <alignment horizontal="right"/>
    </xf>
    <xf numFmtId="166" fontId="1" fillId="0" borderId="0" xfId="0" applyNumberFormat="1" applyFont="1" applyFill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167" fontId="1" fillId="0" borderId="0" xfId="0" applyNumberFormat="1" applyFont="1" applyFill="1" applyAlignment="1" applyProtection="1">
      <alignment horizontal="center"/>
    </xf>
    <xf numFmtId="166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166" fontId="1" fillId="0" borderId="0" xfId="0" applyFont="1" applyAlignment="1">
      <alignment horizontal="center"/>
    </xf>
    <xf numFmtId="167" fontId="1" fillId="0" borderId="0" xfId="0" applyNumberFormat="1" applyFont="1" applyAlignment="1" applyProtection="1">
      <alignment horizontal="center"/>
    </xf>
    <xf numFmtId="166" fontId="1" fillId="0" borderId="0" xfId="0" applyFont="1" applyAlignment="1" applyProtection="1">
      <alignment horizontal="right"/>
    </xf>
    <xf numFmtId="1" fontId="1" fillId="0" borderId="0" xfId="0" applyNumberFormat="1" applyFont="1" applyAlignment="1" applyProtection="1">
      <alignment horizontal="center"/>
    </xf>
    <xf numFmtId="167" fontId="1" fillId="0" borderId="0" xfId="0" applyNumberFormat="1" applyFont="1" applyProtection="1"/>
    <xf numFmtId="166" fontId="1" fillId="0" borderId="0" xfId="0" applyFont="1" applyProtection="1"/>
  </cellXfs>
  <cellStyles count="3">
    <cellStyle name="Comma0" xfId="1"/>
    <cellStyle name="Currency0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9" transitionEvaluation="1">
    <pageSetUpPr autoPageBreaks="0"/>
  </sheetPr>
  <dimension ref="A1:IU298"/>
  <sheetViews>
    <sheetView tabSelected="1" topLeftCell="A19" workbookViewId="0">
      <selection activeCell="D63" sqref="D63"/>
    </sheetView>
  </sheetViews>
  <sheetFormatPr defaultColWidth="8.6640625" defaultRowHeight="15"/>
  <cols>
    <col min="1" max="1" width="8.77734375" customWidth="1"/>
    <col min="2" max="2" width="19.6640625" customWidth="1"/>
    <col min="3" max="3" width="10.109375" customWidth="1"/>
    <col min="4" max="4" width="14.109375" customWidth="1"/>
    <col min="5" max="5" width="7.6640625" customWidth="1"/>
    <col min="6" max="6" width="9.77734375" customWidth="1"/>
    <col min="7" max="7" width="9.6640625" hidden="1" customWidth="1"/>
    <col min="8" max="13" width="8.6640625" hidden="1" customWidth="1"/>
    <col min="14" max="14" width="9.6640625" hidden="1" customWidth="1"/>
    <col min="15" max="15" width="8.6640625" hidden="1" customWidth="1"/>
    <col min="16" max="16" width="9" hidden="1" customWidth="1"/>
    <col min="17" max="18" width="8.6640625" hidden="1" customWidth="1"/>
  </cols>
  <sheetData>
    <row r="1" spans="1:22" ht="30.75">
      <c r="A1" s="4" t="s">
        <v>0</v>
      </c>
    </row>
    <row r="2" spans="1:22" ht="12.75" customHeight="1">
      <c r="A2" s="10" t="s">
        <v>1</v>
      </c>
      <c r="B2" s="22"/>
      <c r="C2" s="22"/>
      <c r="D2" s="22"/>
    </row>
    <row r="3" spans="1:22">
      <c r="A3" s="10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2">
      <c r="A4" s="1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2">
      <c r="A5" s="1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22" ht="15.75">
      <c r="A6" s="7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V6" s="7" t="s">
        <v>4</v>
      </c>
    </row>
    <row r="7" spans="1:22">
      <c r="A7" s="10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V7" s="10" t="s">
        <v>6</v>
      </c>
    </row>
    <row r="8" spans="1:22">
      <c r="A8" s="22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V8" s="10" t="s">
        <v>8</v>
      </c>
    </row>
    <row r="9" spans="1:22">
      <c r="A9" s="10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V9" s="10" t="s">
        <v>10</v>
      </c>
    </row>
    <row r="10" spans="1:22">
      <c r="A10" s="10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V10" s="10" t="s">
        <v>12</v>
      </c>
    </row>
    <row r="11" spans="1:22">
      <c r="A11" s="23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V11" s="10" t="s">
        <v>14</v>
      </c>
    </row>
    <row r="12" spans="1:22">
      <c r="A12" s="23" t="s">
        <v>15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V12" s="10" t="s">
        <v>16</v>
      </c>
    </row>
    <row r="13" spans="1:22">
      <c r="A13" s="23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V13" s="10" t="s">
        <v>18</v>
      </c>
    </row>
    <row r="14" spans="1:22">
      <c r="A14" s="23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V14" s="10" t="s">
        <v>20</v>
      </c>
    </row>
    <row r="15" spans="1:22">
      <c r="A15" s="22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V15" s="10" t="s">
        <v>22</v>
      </c>
    </row>
    <row r="16" spans="1:22">
      <c r="A16" s="1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V16" s="10" t="s">
        <v>23</v>
      </c>
    </row>
    <row r="17" spans="1:24" ht="15.75">
      <c r="A17" s="7" t="s">
        <v>24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V17" s="10" t="s">
        <v>25</v>
      </c>
    </row>
    <row r="18" spans="1:24">
      <c r="A18" s="10" t="s">
        <v>26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V18" s="10" t="s">
        <v>27</v>
      </c>
    </row>
    <row r="19" spans="1:24">
      <c r="A19" s="10" t="s">
        <v>28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24">
      <c r="A20" s="10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24">
      <c r="A21" s="10" t="s">
        <v>30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24">
      <c r="A22" s="10" t="s">
        <v>31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24">
      <c r="A23" s="10" t="s">
        <v>32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24">
      <c r="A24" s="1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24">
      <c r="A25" s="1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24" ht="15.75">
      <c r="A26" s="7" t="s">
        <v>33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V26" s="10"/>
    </row>
    <row r="27" spans="1:24">
      <c r="A27" s="10" t="s">
        <v>34</v>
      </c>
      <c r="B27" s="22"/>
      <c r="C27" s="12">
        <v>0</v>
      </c>
      <c r="D27" s="21" t="s">
        <v>35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V27" s="10"/>
    </row>
    <row r="28" spans="1:24">
      <c r="A28" s="20" t="s">
        <v>36</v>
      </c>
      <c r="B28" s="22"/>
      <c r="C28" s="11">
        <v>14</v>
      </c>
      <c r="D28" s="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V28" s="10"/>
    </row>
    <row r="29" spans="1:24">
      <c r="A29" s="20" t="s">
        <v>37</v>
      </c>
      <c r="B29" s="22"/>
      <c r="C29" s="12">
        <v>35</v>
      </c>
      <c r="D29" s="21" t="s">
        <v>38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V29" s="10"/>
    </row>
    <row r="30" spans="1:24">
      <c r="A30" s="20" t="s">
        <v>39</v>
      </c>
      <c r="B30" s="22"/>
      <c r="C30" s="12">
        <v>52</v>
      </c>
      <c r="D30" s="21" t="s">
        <v>40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V30" s="22"/>
      <c r="W30" s="22"/>
      <c r="X30" s="22"/>
    </row>
    <row r="31" spans="1:24">
      <c r="A31" s="20" t="s">
        <v>41</v>
      </c>
      <c r="B31" s="22"/>
      <c r="C31" s="12">
        <v>8</v>
      </c>
      <c r="D31" s="21" t="s">
        <v>42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V31" s="22"/>
      <c r="W31" s="22"/>
      <c r="X31" s="22"/>
    </row>
    <row r="32" spans="1:24">
      <c r="A32" s="20" t="s">
        <v>43</v>
      </c>
      <c r="B32" s="22"/>
      <c r="C32" s="12">
        <v>52</v>
      </c>
      <c r="D32" s="21" t="s">
        <v>44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V32" s="22" t="s">
        <v>45</v>
      </c>
      <c r="W32" s="22"/>
      <c r="X32" s="22"/>
    </row>
    <row r="33" spans="1:24">
      <c r="A33" s="20" t="s">
        <v>46</v>
      </c>
      <c r="B33" s="22"/>
      <c r="C33" s="18">
        <v>9</v>
      </c>
      <c r="D33" s="21" t="s">
        <v>47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V33" s="22" t="s">
        <v>48</v>
      </c>
      <c r="W33" s="22"/>
      <c r="X33" s="22"/>
    </row>
    <row r="34" spans="1:24">
      <c r="A34" s="20" t="s">
        <v>49</v>
      </c>
      <c r="B34" s="22"/>
      <c r="C34" s="12">
        <v>167</v>
      </c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V34" s="22" t="s">
        <v>50</v>
      </c>
      <c r="W34" s="22"/>
      <c r="X34" s="22"/>
    </row>
    <row r="35" spans="1:24">
      <c r="A35" s="20"/>
      <c r="B35" s="22"/>
      <c r="C35" s="8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V35" s="22" t="s">
        <v>51</v>
      </c>
      <c r="W35" s="22"/>
      <c r="X35" s="22"/>
    </row>
    <row r="36" spans="1:24">
      <c r="A36" s="22"/>
      <c r="B36" s="22"/>
      <c r="C36" s="22"/>
      <c r="D36" s="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V36" s="10" t="s">
        <v>52</v>
      </c>
      <c r="W36" s="22"/>
      <c r="X36" s="22"/>
    </row>
    <row r="37" spans="1:24" ht="15.75">
      <c r="A37" s="7" t="s">
        <v>53</v>
      </c>
      <c r="B37" s="22"/>
      <c r="C37" s="22"/>
      <c r="D37" s="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V37" s="10"/>
      <c r="W37" s="22"/>
      <c r="X37" s="22"/>
    </row>
    <row r="38" spans="1:24">
      <c r="A38" s="10" t="s">
        <v>54</v>
      </c>
      <c r="B38" s="22"/>
      <c r="C38" s="22"/>
      <c r="D38" s="24" t="s">
        <v>55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V38" s="10"/>
      <c r="W38" s="22"/>
      <c r="X38" s="22"/>
    </row>
    <row r="39" spans="1:24">
      <c r="A39" s="22"/>
      <c r="B39" s="10" t="s">
        <v>56</v>
      </c>
      <c r="C39" s="22"/>
      <c r="D39" s="13">
        <v>4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V39" s="10"/>
      <c r="W39" s="22"/>
      <c r="X39" s="22"/>
    </row>
    <row r="40" spans="1:24">
      <c r="A40" s="22"/>
      <c r="B40" s="10" t="s">
        <v>57</v>
      </c>
      <c r="C40" s="22"/>
      <c r="D40" s="13">
        <v>0</v>
      </c>
      <c r="E40" s="23"/>
      <c r="F40" s="23"/>
      <c r="G40" s="22"/>
      <c r="H40" s="22"/>
      <c r="I40" s="22"/>
      <c r="J40" s="22"/>
      <c r="K40" s="22"/>
      <c r="L40" s="22"/>
      <c r="M40" s="22"/>
      <c r="N40" s="22"/>
      <c r="O40" s="22"/>
      <c r="V40" s="10"/>
      <c r="W40" s="22"/>
      <c r="X40" s="22"/>
    </row>
    <row r="41" spans="1:24">
      <c r="A41" s="22"/>
      <c r="B41" s="5" t="s">
        <v>58</v>
      </c>
      <c r="C41" s="22"/>
      <c r="D41" s="17">
        <f>(((($C$29*$C$30)+($C$32*$D$48/100))*(1+$C$28/100))*(SUM($J$121:$J$287)-SUM($I$121:$I$287)))</f>
        <v>144270.7911839943</v>
      </c>
      <c r="E41" s="10" t="s">
        <v>59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V41" s="10"/>
      <c r="W41" s="22"/>
      <c r="X41" s="22"/>
    </row>
    <row r="42" spans="1:24">
      <c r="A42" s="22"/>
      <c r="B42" s="5" t="s">
        <v>60</v>
      </c>
      <c r="C42" s="22"/>
      <c r="D42" s="17">
        <f>(1+$C$28/100)*(SUM($N$121:$N$287)-SUM($P$121:$P$287))</f>
        <v>11315.461247999872</v>
      </c>
      <c r="E42" s="22"/>
      <c r="F42" s="23"/>
      <c r="G42" s="22"/>
      <c r="H42" s="22"/>
      <c r="I42" s="22"/>
      <c r="J42" s="22"/>
      <c r="K42" s="22"/>
      <c r="L42" s="22"/>
      <c r="M42" s="22"/>
      <c r="N42" s="22"/>
      <c r="O42" s="22"/>
      <c r="V42" s="22"/>
      <c r="W42" s="22"/>
      <c r="X42" s="22"/>
    </row>
    <row r="43" spans="1:24">
      <c r="A43" s="23"/>
      <c r="B43" s="20" t="s">
        <v>61</v>
      </c>
      <c r="C43" s="23"/>
      <c r="D43" s="25">
        <f>SUM($J$121:$J$287)/$C$34</f>
        <v>12.720402395209573</v>
      </c>
      <c r="E43" s="23"/>
      <c r="F43" s="23"/>
      <c r="G43" s="22"/>
      <c r="H43" s="22"/>
      <c r="I43" s="22"/>
      <c r="J43" s="22"/>
      <c r="K43" s="22"/>
      <c r="L43" s="22"/>
      <c r="M43" s="22"/>
      <c r="N43" s="22"/>
      <c r="O43" s="22"/>
    </row>
    <row r="44" spans="1:24">
      <c r="A44" s="10" t="s">
        <v>54</v>
      </c>
      <c r="B44" s="22"/>
      <c r="C44" s="22"/>
      <c r="D44" s="2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24">
      <c r="A45" s="22"/>
      <c r="B45" s="20" t="s">
        <v>62</v>
      </c>
      <c r="C45" s="23"/>
      <c r="D45" s="13">
        <v>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24">
      <c r="A46" s="22"/>
      <c r="B46" s="5" t="s">
        <v>63</v>
      </c>
      <c r="C46" s="22"/>
      <c r="D46" s="17">
        <f>$C$34*$D$45</f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24">
      <c r="A47" s="10" t="s">
        <v>54</v>
      </c>
      <c r="B47" s="22"/>
      <c r="C47" s="22"/>
      <c r="D47" s="24"/>
      <c r="E47" s="23"/>
      <c r="F47" s="23"/>
      <c r="G47" s="22"/>
      <c r="H47" s="22"/>
      <c r="I47" s="22"/>
      <c r="J47" s="22"/>
      <c r="K47" s="22"/>
      <c r="L47" s="22"/>
      <c r="M47" s="22"/>
      <c r="N47" s="22"/>
      <c r="O47" s="22"/>
    </row>
    <row r="48" spans="1:24">
      <c r="A48" s="22"/>
      <c r="B48" s="20" t="s">
        <v>64</v>
      </c>
      <c r="C48" s="23"/>
      <c r="D48" s="13">
        <v>150</v>
      </c>
      <c r="E48" s="20" t="s">
        <v>65</v>
      </c>
      <c r="F48" s="23"/>
      <c r="G48" s="22"/>
      <c r="H48" s="22"/>
      <c r="I48" s="22"/>
      <c r="J48" s="22"/>
      <c r="K48" s="22"/>
      <c r="L48" s="22"/>
      <c r="M48" s="22"/>
      <c r="N48" s="22"/>
      <c r="O48" s="22"/>
    </row>
    <row r="49" spans="1:15">
      <c r="A49" s="22"/>
      <c r="B49" s="5" t="s">
        <v>63</v>
      </c>
      <c r="C49" s="22"/>
      <c r="D49" s="17">
        <f>(1+$C$28/100)*$C$32*(($D$48/100)-1.5)*SUM($J$121:$J$287)</f>
        <v>0</v>
      </c>
      <c r="E49" s="23"/>
      <c r="F49" s="23"/>
      <c r="G49" s="22"/>
      <c r="H49" s="22"/>
      <c r="I49" s="22"/>
      <c r="J49" s="22"/>
      <c r="K49" s="22"/>
      <c r="L49" s="22"/>
      <c r="M49" s="22"/>
      <c r="N49" s="22"/>
      <c r="O49" s="22"/>
    </row>
    <row r="50" spans="1:15">
      <c r="A50" s="10" t="s">
        <v>54</v>
      </c>
      <c r="B50" s="22"/>
      <c r="C50" s="22"/>
      <c r="D50" s="24"/>
      <c r="E50" s="23"/>
      <c r="F50" s="23"/>
      <c r="G50" s="22"/>
      <c r="H50" s="22"/>
      <c r="I50" s="22"/>
      <c r="J50" s="22"/>
      <c r="K50" s="22"/>
      <c r="L50" s="22"/>
      <c r="M50" s="22"/>
      <c r="N50" s="22"/>
      <c r="O50" s="22"/>
    </row>
    <row r="51" spans="1:15">
      <c r="A51" s="23"/>
      <c r="B51" s="20" t="s">
        <v>66</v>
      </c>
      <c r="C51" s="23"/>
      <c r="D51" s="24"/>
      <c r="E51" s="23"/>
      <c r="F51" s="23"/>
      <c r="G51" s="22"/>
      <c r="H51" s="22"/>
      <c r="I51" s="22"/>
      <c r="J51" s="22"/>
      <c r="K51" s="22"/>
      <c r="L51" s="22"/>
      <c r="M51" s="22"/>
      <c r="N51" s="22"/>
      <c r="O51" s="22"/>
    </row>
    <row r="52" spans="1:15">
      <c r="A52" s="22"/>
      <c r="B52" s="10" t="s">
        <v>67</v>
      </c>
      <c r="C52" s="22"/>
      <c r="D52" s="13">
        <v>0.6</v>
      </c>
      <c r="E52" s="23"/>
      <c r="F52" s="23"/>
      <c r="G52" s="22"/>
      <c r="H52" s="22"/>
      <c r="I52" s="22"/>
      <c r="J52" s="22"/>
      <c r="K52" s="22"/>
      <c r="L52" s="22"/>
      <c r="M52" s="22"/>
      <c r="N52" s="22"/>
      <c r="O52" s="22"/>
    </row>
    <row r="53" spans="1:15">
      <c r="A53" s="22"/>
      <c r="B53" s="5" t="s">
        <v>63</v>
      </c>
      <c r="C53" s="22"/>
      <c r="D53" s="17">
        <f>$C$34*($D$52/100)*(($C$29*$C$30)+$C$32)</f>
        <v>1875.7439999999999</v>
      </c>
      <c r="E53" s="23"/>
      <c r="F53" s="23"/>
      <c r="G53" s="22"/>
      <c r="H53" s="22"/>
      <c r="I53" s="22"/>
      <c r="J53" s="22"/>
      <c r="K53" s="22"/>
      <c r="L53" s="22"/>
      <c r="M53" s="22"/>
      <c r="N53" s="22"/>
      <c r="O53" s="22"/>
    </row>
    <row r="54" spans="1:15">
      <c r="A54" s="10" t="s">
        <v>54</v>
      </c>
      <c r="B54" s="22"/>
      <c r="C54" s="22"/>
      <c r="D54" s="2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>
      <c r="A55" s="23"/>
      <c r="B55" s="20" t="s">
        <v>66</v>
      </c>
      <c r="C55" s="23"/>
      <c r="D55" s="24"/>
      <c r="E55" s="23"/>
      <c r="F55" s="23"/>
      <c r="G55" s="22"/>
      <c r="H55" s="22"/>
      <c r="I55" s="22"/>
      <c r="J55" s="22"/>
      <c r="K55" s="22"/>
      <c r="L55" s="22"/>
      <c r="M55" s="22"/>
      <c r="N55" s="22"/>
      <c r="O55" s="22"/>
    </row>
    <row r="56" spans="1:15">
      <c r="A56" s="22"/>
      <c r="B56" s="10" t="s">
        <v>68</v>
      </c>
      <c r="C56" s="22"/>
      <c r="D56" s="13"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>
      <c r="A57" s="22"/>
      <c r="B57" s="5" t="s">
        <v>63</v>
      </c>
      <c r="C57" s="22"/>
      <c r="D57" s="17">
        <f>SUM($R$121:$R$287)</f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>
      <c r="A58" s="10" t="s">
        <v>54</v>
      </c>
      <c r="B58" s="22"/>
      <c r="C58" s="22"/>
      <c r="D58" s="24"/>
      <c r="E58" s="23"/>
      <c r="F58" s="23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 customHeight="1">
      <c r="A59" s="23"/>
      <c r="B59" s="20" t="s">
        <v>69</v>
      </c>
      <c r="C59" s="23"/>
      <c r="D59" s="24"/>
      <c r="E59" s="23"/>
      <c r="F59" s="23"/>
      <c r="G59" s="22"/>
      <c r="H59" s="22"/>
      <c r="I59" s="22"/>
      <c r="J59" s="22"/>
      <c r="K59" s="22"/>
      <c r="L59" s="22"/>
      <c r="M59" s="22"/>
      <c r="N59" s="22"/>
      <c r="O59" s="22"/>
    </row>
    <row r="60" spans="1:15">
      <c r="A60" s="22"/>
      <c r="B60" s="5" t="s">
        <v>63</v>
      </c>
      <c r="C60" s="22"/>
      <c r="D60" s="17">
        <f>SUM($N$121:$N$287)-SUM($M$121:$M$287)</f>
        <v>100494.15551999988</v>
      </c>
      <c r="E60" s="6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>
      <c r="A61" s="10" t="s">
        <v>54</v>
      </c>
      <c r="B61" s="22"/>
      <c r="C61" s="22"/>
      <c r="D61" s="24"/>
      <c r="E61" s="23"/>
      <c r="F61" s="23"/>
      <c r="G61" s="22"/>
      <c r="H61" s="22"/>
      <c r="I61" s="22"/>
      <c r="J61" s="22"/>
      <c r="K61" s="22"/>
      <c r="L61" s="22"/>
      <c r="M61" s="22"/>
      <c r="N61" s="22"/>
      <c r="O61" s="22"/>
    </row>
    <row r="62" spans="1:15">
      <c r="A62" s="23"/>
      <c r="B62" s="20" t="s">
        <v>70</v>
      </c>
      <c r="C62" s="23"/>
      <c r="D62" s="13">
        <v>1</v>
      </c>
      <c r="E62" s="23"/>
      <c r="F62" s="23"/>
      <c r="G62" s="22"/>
      <c r="H62" s="22"/>
      <c r="I62" s="22"/>
      <c r="J62" s="22"/>
      <c r="K62" s="22"/>
      <c r="L62" s="22"/>
      <c r="M62" s="22"/>
      <c r="N62" s="22"/>
      <c r="O62" s="22"/>
    </row>
    <row r="63" spans="1:15">
      <c r="A63" s="22"/>
      <c r="B63" s="5" t="s">
        <v>63</v>
      </c>
      <c r="C63" s="22"/>
      <c r="D63" s="17">
        <f>SUM($Q$121:$Q$287)</f>
        <v>19373.681663999971</v>
      </c>
      <c r="E63" s="23"/>
      <c r="F63" s="23"/>
      <c r="G63" s="22"/>
      <c r="H63" s="22"/>
      <c r="I63" s="22"/>
      <c r="J63" s="22"/>
      <c r="K63" s="22"/>
      <c r="L63" s="22"/>
      <c r="M63" s="22"/>
      <c r="N63" s="22"/>
      <c r="O63" s="22"/>
    </row>
    <row r="64" spans="1:15">
      <c r="A64" s="23"/>
      <c r="B64" s="23"/>
      <c r="C64" s="23"/>
      <c r="D64" s="24"/>
      <c r="E64" s="23"/>
      <c r="F64" s="23"/>
      <c r="G64" s="22"/>
      <c r="H64" s="22"/>
      <c r="I64" s="22"/>
      <c r="J64" s="22"/>
      <c r="K64" s="22"/>
      <c r="L64" s="22"/>
      <c r="M64" s="22"/>
      <c r="N64" s="22"/>
      <c r="O64" s="22"/>
    </row>
    <row r="65" spans="1:21" ht="15.75">
      <c r="A65" s="7" t="s">
        <v>71</v>
      </c>
      <c r="B65" s="23"/>
      <c r="C65" s="23"/>
      <c r="D65" s="16">
        <f>$D$41+$D$42+$D$46+$D$49+$D$53+$D$57+$D$60+$D$63</f>
        <v>277329.83361599402</v>
      </c>
      <c r="E65" s="23"/>
      <c r="F65" s="23"/>
      <c r="G65" s="22"/>
      <c r="H65" s="22"/>
      <c r="I65" s="22"/>
      <c r="J65" s="22"/>
      <c r="K65" s="22"/>
      <c r="L65" s="22"/>
      <c r="M65" s="22"/>
      <c r="N65" s="22"/>
      <c r="O65" s="22"/>
    </row>
    <row r="66" spans="1:21">
      <c r="A66" s="23"/>
      <c r="B66" s="23"/>
      <c r="C66" s="23"/>
      <c r="D66" s="3"/>
      <c r="E66" s="23"/>
      <c r="F66" s="23"/>
      <c r="G66" s="22"/>
      <c r="H66" s="22"/>
      <c r="I66" s="22"/>
      <c r="J66" s="22"/>
      <c r="K66" s="22"/>
      <c r="L66" s="22"/>
      <c r="M66" s="22"/>
      <c r="N66" s="22"/>
      <c r="O66" s="22"/>
    </row>
    <row r="67" spans="1:21">
      <c r="A67" s="23"/>
      <c r="B67" s="23"/>
      <c r="C67" s="23"/>
      <c r="D67" s="3"/>
      <c r="E67" s="23"/>
      <c r="F67" s="23"/>
      <c r="G67" s="22"/>
      <c r="H67" s="22"/>
      <c r="I67" s="22"/>
      <c r="J67" s="22"/>
      <c r="K67" s="22"/>
      <c r="L67" s="22"/>
      <c r="M67" s="22"/>
      <c r="N67" s="22"/>
      <c r="O67" s="22"/>
    </row>
    <row r="68" spans="1:21">
      <c r="A68" s="23"/>
      <c r="B68" s="23"/>
      <c r="C68" s="23"/>
      <c r="D68" s="3"/>
      <c r="E68" s="23"/>
      <c r="F68" s="23"/>
      <c r="G68" s="22"/>
      <c r="H68" s="22"/>
      <c r="I68" s="22"/>
      <c r="J68" s="22"/>
      <c r="K68" s="22"/>
      <c r="L68" s="22"/>
      <c r="M68" s="22"/>
      <c r="N68" s="22"/>
      <c r="O68" s="22"/>
    </row>
    <row r="69" spans="1:21" ht="15.75">
      <c r="A69" s="7" t="s">
        <v>72</v>
      </c>
      <c r="B69" s="22"/>
      <c r="C69" s="22"/>
      <c r="D69" s="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21">
      <c r="A70" s="26" t="s">
        <v>73</v>
      </c>
      <c r="B70" s="26" t="s">
        <v>73</v>
      </c>
      <c r="C70" s="26" t="s">
        <v>74</v>
      </c>
      <c r="D70" s="26" t="s">
        <v>75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21">
      <c r="A71" s="26" t="s">
        <v>76</v>
      </c>
      <c r="B71" s="26" t="s">
        <v>77</v>
      </c>
      <c r="C71" s="26" t="s">
        <v>78</v>
      </c>
      <c r="D71" s="26" t="s">
        <v>78</v>
      </c>
      <c r="E71" s="22" t="s">
        <v>79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21">
      <c r="A72" s="26">
        <v>110</v>
      </c>
      <c r="B72" s="20" t="s">
        <v>80</v>
      </c>
      <c r="C72" s="27">
        <v>13.11</v>
      </c>
      <c r="D72" s="14">
        <f t="shared" ref="D72:D97" si="0">$C72*(1+$D$39/100)+$D$40/100</f>
        <v>13.634399999999999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U72" s="19"/>
    </row>
    <row r="73" spans="1:21">
      <c r="A73" s="26">
        <v>210</v>
      </c>
      <c r="B73" s="20" t="s">
        <v>81</v>
      </c>
      <c r="C73" s="27">
        <f>$C$33</f>
        <v>9</v>
      </c>
      <c r="D73" s="14">
        <f>$C$33</f>
        <v>9</v>
      </c>
      <c r="E73" s="22" t="s">
        <v>82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U73" s="19"/>
    </row>
    <row r="74" spans="1:21">
      <c r="A74" s="26">
        <v>310</v>
      </c>
      <c r="B74" s="20" t="s">
        <v>83</v>
      </c>
      <c r="C74" s="27">
        <f>$C$33+1.85</f>
        <v>10.85</v>
      </c>
      <c r="D74" s="14">
        <f>$C$33+1.85</f>
        <v>10.85</v>
      </c>
      <c r="E74" s="22" t="s">
        <v>84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U74" s="19"/>
    </row>
    <row r="75" spans="1:21">
      <c r="A75" s="26">
        <v>320</v>
      </c>
      <c r="B75" s="20" t="s">
        <v>85</v>
      </c>
      <c r="C75" s="27">
        <f>$C$33</f>
        <v>9</v>
      </c>
      <c r="D75" s="14">
        <f>$C$33</f>
        <v>9</v>
      </c>
      <c r="E75" s="22" t="s">
        <v>82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U75" s="19"/>
    </row>
    <row r="76" spans="1:21">
      <c r="A76" s="26">
        <v>410</v>
      </c>
      <c r="B76" s="20" t="s">
        <v>86</v>
      </c>
      <c r="C76" s="27">
        <v>14.65</v>
      </c>
      <c r="D76" s="14">
        <f t="shared" si="0"/>
        <v>15.236000000000001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U76" s="19"/>
    </row>
    <row r="77" spans="1:21">
      <c r="A77" s="26">
        <v>420</v>
      </c>
      <c r="B77" s="20" t="s">
        <v>87</v>
      </c>
      <c r="C77" s="27">
        <v>12.99</v>
      </c>
      <c r="D77" s="14">
        <f t="shared" si="0"/>
        <v>13.509600000000001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U77" s="19"/>
    </row>
    <row r="78" spans="1:21">
      <c r="A78" s="26">
        <v>430</v>
      </c>
      <c r="B78" s="20" t="s">
        <v>88</v>
      </c>
      <c r="C78" s="27">
        <v>11.24</v>
      </c>
      <c r="D78" s="14">
        <f t="shared" si="0"/>
        <v>11.6896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U78" s="19"/>
    </row>
    <row r="79" spans="1:21">
      <c r="A79" s="26">
        <v>440</v>
      </c>
      <c r="B79" s="20" t="s">
        <v>89</v>
      </c>
      <c r="C79" s="27">
        <f>$C$33</f>
        <v>9</v>
      </c>
      <c r="D79" s="14">
        <f>$C$33</f>
        <v>9</v>
      </c>
      <c r="E79" s="22" t="s">
        <v>82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U79" s="19"/>
    </row>
    <row r="80" spans="1:21">
      <c r="A80" s="26">
        <v>510</v>
      </c>
      <c r="B80" s="20" t="s">
        <v>90</v>
      </c>
      <c r="C80" s="27">
        <v>17.739999999999998</v>
      </c>
      <c r="D80" s="14">
        <f t="shared" si="0"/>
        <v>18.4496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U80" s="19"/>
    </row>
    <row r="81" spans="1:21">
      <c r="A81" s="26">
        <v>520</v>
      </c>
      <c r="B81" s="20" t="s">
        <v>91</v>
      </c>
      <c r="C81" s="27">
        <v>17.03</v>
      </c>
      <c r="D81" s="14">
        <f t="shared" si="0"/>
        <v>17.711200000000002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U81" s="19"/>
    </row>
    <row r="82" spans="1:21">
      <c r="A82" s="26">
        <v>530</v>
      </c>
      <c r="B82" s="20" t="s">
        <v>92</v>
      </c>
      <c r="C82" s="27">
        <v>16.940000000000001</v>
      </c>
      <c r="D82" s="14">
        <f t="shared" si="0"/>
        <v>17.617600000000003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U82" s="19"/>
    </row>
    <row r="83" spans="1:21">
      <c r="A83" s="26">
        <v>540</v>
      </c>
      <c r="B83" s="20" t="s">
        <v>93</v>
      </c>
      <c r="C83" s="27">
        <v>13.64</v>
      </c>
      <c r="D83" s="14">
        <f t="shared" si="0"/>
        <v>14.185600000000001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U83" s="19"/>
    </row>
    <row r="84" spans="1:21">
      <c r="A84" s="26">
        <v>550</v>
      </c>
      <c r="B84" s="20" t="s">
        <v>94</v>
      </c>
      <c r="C84" s="27">
        <v>13.59</v>
      </c>
      <c r="D84" s="14">
        <f t="shared" si="0"/>
        <v>14.133599999999999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U84" s="19"/>
    </row>
    <row r="85" spans="1:21">
      <c r="A85" s="26">
        <v>610</v>
      </c>
      <c r="B85" s="20" t="s">
        <v>95</v>
      </c>
      <c r="C85" s="27">
        <v>12.94</v>
      </c>
      <c r="D85" s="14">
        <f t="shared" si="0"/>
        <v>13.457599999999999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U85" s="19"/>
    </row>
    <row r="86" spans="1:21">
      <c r="A86" s="26">
        <v>620</v>
      </c>
      <c r="B86" s="20" t="s">
        <v>96</v>
      </c>
      <c r="C86" s="27">
        <v>12.79</v>
      </c>
      <c r="D86" s="14">
        <f t="shared" si="0"/>
        <v>13.301599999999999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U86" s="19"/>
    </row>
    <row r="87" spans="1:21">
      <c r="A87" s="26">
        <v>630</v>
      </c>
      <c r="B87" s="20" t="s">
        <v>97</v>
      </c>
      <c r="C87" s="27">
        <v>12.73</v>
      </c>
      <c r="D87" s="14">
        <f t="shared" si="0"/>
        <v>13.2392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U87" s="19"/>
    </row>
    <row r="88" spans="1:21">
      <c r="A88" s="26">
        <v>640</v>
      </c>
      <c r="B88" s="20" t="s">
        <v>98</v>
      </c>
      <c r="C88" s="27">
        <v>12.48</v>
      </c>
      <c r="D88" s="14">
        <f t="shared" si="0"/>
        <v>12.979200000000001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U88" s="19"/>
    </row>
    <row r="89" spans="1:21">
      <c r="A89" s="26">
        <v>710</v>
      </c>
      <c r="B89" s="20" t="s">
        <v>99</v>
      </c>
      <c r="C89" s="27">
        <v>14.08</v>
      </c>
      <c r="D89" s="14">
        <f t="shared" si="0"/>
        <v>14.6432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U89" s="19"/>
    </row>
    <row r="90" spans="1:21">
      <c r="A90" s="26">
        <v>720</v>
      </c>
      <c r="B90" s="20" t="s">
        <v>100</v>
      </c>
      <c r="C90" s="27">
        <v>12.45</v>
      </c>
      <c r="D90" s="14">
        <f t="shared" si="0"/>
        <v>12.948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U90" s="19"/>
    </row>
    <row r="91" spans="1:21">
      <c r="A91" s="26">
        <v>730</v>
      </c>
      <c r="B91" s="20" t="s">
        <v>101</v>
      </c>
      <c r="C91" s="27">
        <f>$C$33</f>
        <v>9</v>
      </c>
      <c r="D91" s="14">
        <f>$C$33</f>
        <v>9</v>
      </c>
      <c r="E91" s="22" t="s">
        <v>82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U91" s="19"/>
    </row>
    <row r="92" spans="1:21">
      <c r="A92" s="26">
        <v>740</v>
      </c>
      <c r="B92" s="20" t="s">
        <v>102</v>
      </c>
      <c r="C92" s="27">
        <v>11.87</v>
      </c>
      <c r="D92" s="14">
        <f t="shared" si="0"/>
        <v>12.344799999999999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U92" s="19"/>
    </row>
    <row r="93" spans="1:21">
      <c r="A93" s="26">
        <v>810</v>
      </c>
      <c r="B93" s="20" t="s">
        <v>103</v>
      </c>
      <c r="C93" s="27">
        <v>13.15</v>
      </c>
      <c r="D93" s="14">
        <f t="shared" si="0"/>
        <v>13.676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U93" s="19"/>
    </row>
    <row r="94" spans="1:21">
      <c r="A94" s="26">
        <v>820</v>
      </c>
      <c r="B94" s="20" t="s">
        <v>104</v>
      </c>
      <c r="C94" s="27">
        <v>13</v>
      </c>
      <c r="D94" s="14">
        <f t="shared" si="0"/>
        <v>13.52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U94" s="19"/>
    </row>
    <row r="95" spans="1:21">
      <c r="A95" s="26">
        <v>830</v>
      </c>
      <c r="B95" s="20" t="s">
        <v>105</v>
      </c>
      <c r="C95" s="27">
        <v>12.87</v>
      </c>
      <c r="D95" s="14">
        <f t="shared" si="0"/>
        <v>13.3848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U95" s="19"/>
    </row>
    <row r="96" spans="1:21">
      <c r="A96" s="26">
        <v>840</v>
      </c>
      <c r="B96" s="20" t="s">
        <v>106</v>
      </c>
      <c r="C96" s="27">
        <v>12.73</v>
      </c>
      <c r="D96" s="14">
        <f t="shared" si="0"/>
        <v>13.2392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U96" s="19"/>
    </row>
    <row r="97" spans="1:21">
      <c r="A97" s="26">
        <v>850</v>
      </c>
      <c r="B97" s="20" t="s">
        <v>107</v>
      </c>
      <c r="C97" s="27">
        <v>12.93</v>
      </c>
      <c r="D97" s="14">
        <f t="shared" si="0"/>
        <v>13.4472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U97" s="19"/>
    </row>
    <row r="98" spans="1:21">
      <c r="A98" s="26"/>
      <c r="B98" s="20"/>
      <c r="C98" s="28"/>
      <c r="D98" s="9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21">
      <c r="A99" s="23" t="s">
        <v>108</v>
      </c>
      <c r="B99" s="23"/>
      <c r="C99" s="23"/>
      <c r="D99" s="3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21">
      <c r="A100" s="23" t="s">
        <v>109</v>
      </c>
      <c r="B100" s="23"/>
      <c r="C100" s="23"/>
      <c r="D100" s="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21">
      <c r="A101" s="22" t="s">
        <v>110</v>
      </c>
      <c r="B101" s="23"/>
      <c r="C101" s="23"/>
      <c r="D101" s="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21">
      <c r="A102" s="23"/>
      <c r="B102" s="23"/>
      <c r="C102" s="23"/>
      <c r="D102" s="3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21">
      <c r="A103" s="23"/>
      <c r="B103" s="23"/>
      <c r="C103" s="23"/>
      <c r="D103" s="3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21" ht="12.75" customHeight="1">
      <c r="B104" s="22"/>
      <c r="C104" s="22"/>
      <c r="D104" s="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21" ht="15" customHeight="1">
      <c r="A105" s="7" t="s">
        <v>111</v>
      </c>
      <c r="B105" s="22"/>
      <c r="C105" s="22"/>
      <c r="D105" s="3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21">
      <c r="A106" s="26" t="s">
        <v>112</v>
      </c>
      <c r="B106" s="26" t="s">
        <v>113</v>
      </c>
      <c r="C106" s="26" t="s">
        <v>113</v>
      </c>
      <c r="D106" s="3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21">
      <c r="A107" s="26" t="s">
        <v>114</v>
      </c>
      <c r="B107" s="26" t="s">
        <v>115</v>
      </c>
      <c r="C107" s="26" t="s">
        <v>115</v>
      </c>
      <c r="D107" s="3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21">
      <c r="A108" s="26" t="s">
        <v>116</v>
      </c>
      <c r="B108" s="26" t="s">
        <v>117</v>
      </c>
      <c r="C108" s="26" t="s">
        <v>75</v>
      </c>
      <c r="D108" s="3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21">
      <c r="A109" s="26">
        <v>0</v>
      </c>
      <c r="B109" s="26">
        <v>0</v>
      </c>
      <c r="C109" s="15">
        <v>0</v>
      </c>
      <c r="D109" s="3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21">
      <c r="A110" s="26">
        <v>1</v>
      </c>
      <c r="B110" s="26">
        <v>5</v>
      </c>
      <c r="C110" s="15">
        <v>10</v>
      </c>
      <c r="D110" s="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21">
      <c r="A111" s="26">
        <v>2</v>
      </c>
      <c r="B111" s="26">
        <v>10</v>
      </c>
      <c r="C111" s="15">
        <v>10</v>
      </c>
      <c r="D111" s="3"/>
      <c r="E111" s="23"/>
      <c r="F111" s="23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21">
      <c r="A112" s="26">
        <v>5</v>
      </c>
      <c r="B112" s="26">
        <v>10</v>
      </c>
      <c r="C112" s="15">
        <v>20</v>
      </c>
      <c r="D112" s="3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255" ht="12.75" customHeight="1">
      <c r="A113" s="26">
        <v>10</v>
      </c>
      <c r="B113" s="26">
        <v>15</v>
      </c>
      <c r="C113" s="15">
        <v>20</v>
      </c>
      <c r="D113" s="3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255">
      <c r="A114" s="26">
        <v>15</v>
      </c>
      <c r="B114" s="26">
        <v>15</v>
      </c>
      <c r="C114" s="15">
        <v>20</v>
      </c>
      <c r="D114" s="3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255" ht="12.75" customHeight="1">
      <c r="A115" s="26">
        <v>20</v>
      </c>
      <c r="B115" s="26">
        <v>20</v>
      </c>
      <c r="C115" s="15">
        <v>20</v>
      </c>
      <c r="D115" s="3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255" ht="12.75" customHeight="1">
      <c r="A116" s="22"/>
      <c r="B116" s="22"/>
      <c r="C116" s="22"/>
      <c r="D116" s="3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255" ht="12.75" customHeight="1">
      <c r="A117" s="23"/>
      <c r="B117" s="23"/>
      <c r="C117" s="23"/>
      <c r="H117" s="3"/>
      <c r="I117" s="23"/>
      <c r="J117" s="22"/>
      <c r="K117" s="22"/>
      <c r="L117" s="22"/>
      <c r="M117" s="20" t="s">
        <v>118</v>
      </c>
      <c r="N117" s="22"/>
      <c r="O117" s="20" t="s">
        <v>119</v>
      </c>
      <c r="P117" s="22"/>
      <c r="Q117" s="22"/>
      <c r="R117" s="22"/>
    </row>
    <row r="118" spans="1:255" ht="15" customHeight="1">
      <c r="A118" s="7" t="s">
        <v>120</v>
      </c>
      <c r="B118" s="22"/>
      <c r="C118" s="22"/>
      <c r="G118" s="3" t="s">
        <v>74</v>
      </c>
      <c r="H118" s="3" t="s">
        <v>121</v>
      </c>
      <c r="I118" s="22"/>
      <c r="J118" s="22"/>
      <c r="K118" s="29" t="s">
        <v>113</v>
      </c>
      <c r="L118" s="29" t="s">
        <v>113</v>
      </c>
      <c r="M118" s="30" t="s">
        <v>122</v>
      </c>
      <c r="N118" s="29" t="s">
        <v>121</v>
      </c>
      <c r="O118" s="30" t="s">
        <v>122</v>
      </c>
      <c r="P118" s="29" t="s">
        <v>121</v>
      </c>
      <c r="Q118" s="31"/>
      <c r="R118" s="29" t="s">
        <v>123</v>
      </c>
    </row>
    <row r="119" spans="1:255" ht="15" customHeight="1">
      <c r="B119" s="29" t="s">
        <v>124</v>
      </c>
      <c r="G119" s="26" t="s">
        <v>124</v>
      </c>
      <c r="H119" s="26" t="s">
        <v>124</v>
      </c>
      <c r="I119" s="29" t="s">
        <v>117</v>
      </c>
      <c r="J119" s="32" t="s">
        <v>75</v>
      </c>
      <c r="K119" s="29" t="s">
        <v>115</v>
      </c>
      <c r="L119" s="29" t="s">
        <v>115</v>
      </c>
      <c r="M119" s="33" t="s">
        <v>113</v>
      </c>
      <c r="N119" s="33" t="s">
        <v>113</v>
      </c>
      <c r="O119" s="33" t="s">
        <v>113</v>
      </c>
      <c r="P119" s="33" t="s">
        <v>113</v>
      </c>
      <c r="Q119" s="33" t="s">
        <v>125</v>
      </c>
      <c r="R119" s="33" t="s">
        <v>126</v>
      </c>
    </row>
    <row r="120" spans="1:255" ht="12.75" customHeight="1">
      <c r="A120" s="26" t="s">
        <v>127</v>
      </c>
      <c r="B120" s="29" t="s">
        <v>128</v>
      </c>
      <c r="C120" s="26" t="s">
        <v>129</v>
      </c>
      <c r="G120" s="26" t="s">
        <v>130</v>
      </c>
      <c r="H120" s="26" t="s">
        <v>130</v>
      </c>
      <c r="I120" s="29" t="s">
        <v>78</v>
      </c>
      <c r="J120" s="32" t="s">
        <v>78</v>
      </c>
      <c r="K120" s="29" t="s">
        <v>117</v>
      </c>
      <c r="L120" s="29" t="s">
        <v>75</v>
      </c>
      <c r="M120" s="3" t="s">
        <v>63</v>
      </c>
      <c r="N120" s="3" t="s">
        <v>63</v>
      </c>
      <c r="O120" s="3" t="s">
        <v>63</v>
      </c>
      <c r="P120" s="3" t="s">
        <v>63</v>
      </c>
      <c r="Q120" s="3" t="s">
        <v>63</v>
      </c>
      <c r="R120" s="3" t="s">
        <v>53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 customHeight="1">
      <c r="A121" s="30" t="s">
        <v>131</v>
      </c>
      <c r="B121" s="34">
        <v>9</v>
      </c>
      <c r="C121" s="30">
        <v>110</v>
      </c>
      <c r="G121" s="31">
        <f t="shared" ref="G121:G152" si="1">INT(B121/12)</f>
        <v>0</v>
      </c>
      <c r="H121" s="26">
        <f t="shared" ref="H121:H152" si="2">INT((B121+$C$27)/12)</f>
        <v>0</v>
      </c>
      <c r="I121" s="35">
        <f t="shared" ref="I121:I152" si="3">VLOOKUP($C121,$A$72:$E$97,3)</f>
        <v>13.11</v>
      </c>
      <c r="J121" s="35">
        <f t="shared" ref="J121:J152" si="4">VLOOKUP($C121,$A$72:$E$97,4)</f>
        <v>13.634399999999999</v>
      </c>
      <c r="K121" s="36">
        <f t="shared" ref="K121:K152" si="5">VLOOKUP($H121,$A$109:$C$115,2)</f>
        <v>0</v>
      </c>
      <c r="L121" s="36">
        <f t="shared" ref="L121:L152" si="6">VLOOKUP($H121,$A$109:$C$115,3)</f>
        <v>0</v>
      </c>
      <c r="M121" s="35">
        <f t="shared" ref="M121:M152" si="7">$C$31*$J121*$K121*(1+$C$28/100)</f>
        <v>0</v>
      </c>
      <c r="N121" s="35">
        <f t="shared" ref="N121:N152" si="8">$C$31*$J121*$L121*(1+$C$28/100)</f>
        <v>0</v>
      </c>
      <c r="O121" s="35">
        <f t="shared" ref="O121:O152" si="9">$C$31*$I121*$K121*(1+$C$28/100)</f>
        <v>0</v>
      </c>
      <c r="P121" s="35">
        <f t="shared" ref="P121:P152" si="10">$C$31*$I121*$L121*(1+$C$28/100)</f>
        <v>0</v>
      </c>
      <c r="Q121" s="35">
        <f t="shared" ref="Q121:Q152" si="11">$D$62*$C$31*$J121*(1+$C$28/100)</f>
        <v>124.34572800000001</v>
      </c>
      <c r="R121" s="35">
        <f>$J121*($D$56/100)*(($C$29*$C$30)+$C$32)</f>
        <v>0</v>
      </c>
    </row>
    <row r="122" spans="1:255" ht="12.75" customHeight="1">
      <c r="A122" s="30" t="s">
        <v>132</v>
      </c>
      <c r="B122" s="34">
        <v>17</v>
      </c>
      <c r="C122" s="30">
        <v>110</v>
      </c>
      <c r="G122" s="31">
        <f t="shared" si="1"/>
        <v>1</v>
      </c>
      <c r="H122" s="26">
        <f t="shared" si="2"/>
        <v>1</v>
      </c>
      <c r="I122" s="35">
        <f t="shared" si="3"/>
        <v>13.11</v>
      </c>
      <c r="J122" s="35">
        <f t="shared" si="4"/>
        <v>13.634399999999999</v>
      </c>
      <c r="K122" s="36">
        <f t="shared" si="5"/>
        <v>5</v>
      </c>
      <c r="L122" s="36">
        <f t="shared" si="6"/>
        <v>10</v>
      </c>
      <c r="M122" s="35">
        <f t="shared" si="7"/>
        <v>621.72864000000004</v>
      </c>
      <c r="N122" s="35">
        <f t="shared" si="8"/>
        <v>1243.4572800000001</v>
      </c>
      <c r="O122" s="35">
        <f t="shared" si="9"/>
        <v>597.81600000000003</v>
      </c>
      <c r="P122" s="35">
        <f t="shared" si="10"/>
        <v>1195.6320000000001</v>
      </c>
      <c r="Q122" s="35">
        <f t="shared" si="11"/>
        <v>124.34572800000001</v>
      </c>
      <c r="R122" s="35">
        <f t="shared" ref="R122:R185" si="12">$J122*($D$56/100)*(($C$29*$C$30)+$C$32)</f>
        <v>0</v>
      </c>
    </row>
    <row r="123" spans="1:255" ht="12.75" customHeight="1">
      <c r="A123" s="30" t="s">
        <v>133</v>
      </c>
      <c r="B123" s="34">
        <v>50</v>
      </c>
      <c r="C123" s="30">
        <v>110</v>
      </c>
      <c r="G123" s="31">
        <f t="shared" si="1"/>
        <v>4</v>
      </c>
      <c r="H123" s="26">
        <f t="shared" si="2"/>
        <v>4</v>
      </c>
      <c r="I123" s="35">
        <f t="shared" si="3"/>
        <v>13.11</v>
      </c>
      <c r="J123" s="35">
        <f t="shared" si="4"/>
        <v>13.634399999999999</v>
      </c>
      <c r="K123" s="36">
        <f t="shared" si="5"/>
        <v>10</v>
      </c>
      <c r="L123" s="36">
        <f t="shared" si="6"/>
        <v>10</v>
      </c>
      <c r="M123" s="35">
        <f t="shared" si="7"/>
        <v>1243.4572800000001</v>
      </c>
      <c r="N123" s="35">
        <f t="shared" si="8"/>
        <v>1243.4572800000001</v>
      </c>
      <c r="O123" s="35">
        <f t="shared" si="9"/>
        <v>1195.6320000000001</v>
      </c>
      <c r="P123" s="35">
        <f t="shared" si="10"/>
        <v>1195.6320000000001</v>
      </c>
      <c r="Q123" s="35">
        <f t="shared" si="11"/>
        <v>124.34572800000001</v>
      </c>
      <c r="R123" s="35">
        <f t="shared" si="12"/>
        <v>0</v>
      </c>
    </row>
    <row r="124" spans="1:255" ht="12.75" customHeight="1">
      <c r="A124" s="30" t="s">
        <v>134</v>
      </c>
      <c r="B124" s="34">
        <v>68</v>
      </c>
      <c r="C124" s="30">
        <v>110</v>
      </c>
      <c r="G124" s="31">
        <f t="shared" si="1"/>
        <v>5</v>
      </c>
      <c r="H124" s="26">
        <f t="shared" si="2"/>
        <v>5</v>
      </c>
      <c r="I124" s="35">
        <f t="shared" si="3"/>
        <v>13.11</v>
      </c>
      <c r="J124" s="35">
        <f t="shared" si="4"/>
        <v>13.634399999999999</v>
      </c>
      <c r="K124" s="36">
        <f t="shared" si="5"/>
        <v>10</v>
      </c>
      <c r="L124" s="36">
        <f t="shared" si="6"/>
        <v>20</v>
      </c>
      <c r="M124" s="35">
        <f t="shared" si="7"/>
        <v>1243.4572800000001</v>
      </c>
      <c r="N124" s="35">
        <f t="shared" si="8"/>
        <v>2486.9145600000002</v>
      </c>
      <c r="O124" s="35">
        <f t="shared" si="9"/>
        <v>1195.6320000000001</v>
      </c>
      <c r="P124" s="35">
        <f t="shared" si="10"/>
        <v>2391.2640000000001</v>
      </c>
      <c r="Q124" s="35">
        <f t="shared" si="11"/>
        <v>124.34572800000001</v>
      </c>
      <c r="R124" s="35">
        <f t="shared" si="12"/>
        <v>0</v>
      </c>
    </row>
    <row r="125" spans="1:255" ht="12.75" customHeight="1">
      <c r="A125" s="30" t="s">
        <v>135</v>
      </c>
      <c r="B125" s="34">
        <v>54</v>
      </c>
      <c r="C125" s="30">
        <v>110</v>
      </c>
      <c r="G125" s="31">
        <f t="shared" si="1"/>
        <v>4</v>
      </c>
      <c r="H125" s="26">
        <f t="shared" si="2"/>
        <v>4</v>
      </c>
      <c r="I125" s="35">
        <f t="shared" si="3"/>
        <v>13.11</v>
      </c>
      <c r="J125" s="35">
        <f t="shared" si="4"/>
        <v>13.634399999999999</v>
      </c>
      <c r="K125" s="36">
        <f t="shared" si="5"/>
        <v>10</v>
      </c>
      <c r="L125" s="36">
        <f t="shared" si="6"/>
        <v>10</v>
      </c>
      <c r="M125" s="35">
        <f t="shared" si="7"/>
        <v>1243.4572800000001</v>
      </c>
      <c r="N125" s="35">
        <f t="shared" si="8"/>
        <v>1243.4572800000001</v>
      </c>
      <c r="O125" s="35">
        <f t="shared" si="9"/>
        <v>1195.6320000000001</v>
      </c>
      <c r="P125" s="35">
        <f t="shared" si="10"/>
        <v>1195.6320000000001</v>
      </c>
      <c r="Q125" s="35">
        <f t="shared" si="11"/>
        <v>124.34572800000001</v>
      </c>
      <c r="R125" s="35">
        <f t="shared" si="12"/>
        <v>0</v>
      </c>
    </row>
    <row r="126" spans="1:255" ht="12.75" customHeight="1">
      <c r="A126" s="30" t="s">
        <v>136</v>
      </c>
      <c r="B126" s="34">
        <v>110</v>
      </c>
      <c r="C126" s="30">
        <v>110</v>
      </c>
      <c r="G126" s="31">
        <f t="shared" si="1"/>
        <v>9</v>
      </c>
      <c r="H126" s="26">
        <f t="shared" si="2"/>
        <v>9</v>
      </c>
      <c r="I126" s="35">
        <f t="shared" si="3"/>
        <v>13.11</v>
      </c>
      <c r="J126" s="35">
        <f t="shared" si="4"/>
        <v>13.634399999999999</v>
      </c>
      <c r="K126" s="36">
        <f t="shared" si="5"/>
        <v>10</v>
      </c>
      <c r="L126" s="36">
        <f t="shared" si="6"/>
        <v>20</v>
      </c>
      <c r="M126" s="35">
        <f t="shared" si="7"/>
        <v>1243.4572800000001</v>
      </c>
      <c r="N126" s="35">
        <f t="shared" si="8"/>
        <v>2486.9145600000002</v>
      </c>
      <c r="O126" s="35">
        <f t="shared" si="9"/>
        <v>1195.6320000000001</v>
      </c>
      <c r="P126" s="35">
        <f t="shared" si="10"/>
        <v>2391.2640000000001</v>
      </c>
      <c r="Q126" s="35">
        <f t="shared" si="11"/>
        <v>124.34572800000001</v>
      </c>
      <c r="R126" s="35">
        <f t="shared" si="12"/>
        <v>0</v>
      </c>
    </row>
    <row r="127" spans="1:255" ht="12.75" customHeight="1">
      <c r="A127" s="30" t="s">
        <v>137</v>
      </c>
      <c r="B127" s="34">
        <v>119</v>
      </c>
      <c r="C127" s="30">
        <v>110</v>
      </c>
      <c r="G127" s="31">
        <f t="shared" si="1"/>
        <v>9</v>
      </c>
      <c r="H127" s="26">
        <f t="shared" si="2"/>
        <v>9</v>
      </c>
      <c r="I127" s="35">
        <f t="shared" si="3"/>
        <v>13.11</v>
      </c>
      <c r="J127" s="35">
        <f t="shared" si="4"/>
        <v>13.634399999999999</v>
      </c>
      <c r="K127" s="36">
        <f t="shared" si="5"/>
        <v>10</v>
      </c>
      <c r="L127" s="36">
        <f t="shared" si="6"/>
        <v>20</v>
      </c>
      <c r="M127" s="35">
        <f t="shared" si="7"/>
        <v>1243.4572800000001</v>
      </c>
      <c r="N127" s="35">
        <f t="shared" si="8"/>
        <v>2486.9145600000002</v>
      </c>
      <c r="O127" s="35">
        <f t="shared" si="9"/>
        <v>1195.6320000000001</v>
      </c>
      <c r="P127" s="35">
        <f t="shared" si="10"/>
        <v>2391.2640000000001</v>
      </c>
      <c r="Q127" s="35">
        <f t="shared" si="11"/>
        <v>124.34572800000001</v>
      </c>
      <c r="R127" s="35">
        <f t="shared" si="12"/>
        <v>0</v>
      </c>
    </row>
    <row r="128" spans="1:255" ht="12.75" customHeight="1">
      <c r="A128" s="30" t="s">
        <v>138</v>
      </c>
      <c r="B128" s="34">
        <v>169</v>
      </c>
      <c r="C128" s="30">
        <v>110</v>
      </c>
      <c r="G128" s="31">
        <f t="shared" si="1"/>
        <v>14</v>
      </c>
      <c r="H128" s="26">
        <f t="shared" si="2"/>
        <v>14</v>
      </c>
      <c r="I128" s="35">
        <f t="shared" si="3"/>
        <v>13.11</v>
      </c>
      <c r="J128" s="35">
        <f t="shared" si="4"/>
        <v>13.634399999999999</v>
      </c>
      <c r="K128" s="36">
        <f t="shared" si="5"/>
        <v>15</v>
      </c>
      <c r="L128" s="36">
        <f t="shared" si="6"/>
        <v>20</v>
      </c>
      <c r="M128" s="35">
        <f t="shared" si="7"/>
        <v>1865.1859200000001</v>
      </c>
      <c r="N128" s="35">
        <f t="shared" si="8"/>
        <v>2486.9145600000002</v>
      </c>
      <c r="O128" s="35">
        <f t="shared" si="9"/>
        <v>1793.4480000000001</v>
      </c>
      <c r="P128" s="35">
        <f t="shared" si="10"/>
        <v>2391.2640000000001</v>
      </c>
      <c r="Q128" s="35">
        <f t="shared" si="11"/>
        <v>124.34572800000001</v>
      </c>
      <c r="R128" s="35">
        <f t="shared" si="12"/>
        <v>0</v>
      </c>
    </row>
    <row r="129" spans="1:18" ht="12.75" customHeight="1">
      <c r="A129" s="30" t="s">
        <v>139</v>
      </c>
      <c r="B129" s="34">
        <v>149</v>
      </c>
      <c r="C129" s="30">
        <v>110</v>
      </c>
      <c r="G129" s="31">
        <f t="shared" si="1"/>
        <v>12</v>
      </c>
      <c r="H129" s="26">
        <f t="shared" si="2"/>
        <v>12</v>
      </c>
      <c r="I129" s="35">
        <f t="shared" si="3"/>
        <v>13.11</v>
      </c>
      <c r="J129" s="35">
        <f t="shared" si="4"/>
        <v>13.634399999999999</v>
      </c>
      <c r="K129" s="36">
        <f t="shared" si="5"/>
        <v>15</v>
      </c>
      <c r="L129" s="36">
        <f t="shared" si="6"/>
        <v>20</v>
      </c>
      <c r="M129" s="35">
        <f t="shared" si="7"/>
        <v>1865.1859200000001</v>
      </c>
      <c r="N129" s="35">
        <f t="shared" si="8"/>
        <v>2486.9145600000002</v>
      </c>
      <c r="O129" s="35">
        <f t="shared" si="9"/>
        <v>1793.4480000000001</v>
      </c>
      <c r="P129" s="35">
        <f t="shared" si="10"/>
        <v>2391.2640000000001</v>
      </c>
      <c r="Q129" s="35">
        <f t="shared" si="11"/>
        <v>124.34572800000001</v>
      </c>
      <c r="R129" s="35">
        <f t="shared" si="12"/>
        <v>0</v>
      </c>
    </row>
    <row r="130" spans="1:18" ht="12.75" customHeight="1">
      <c r="A130" s="30" t="s">
        <v>140</v>
      </c>
      <c r="B130" s="34">
        <v>160</v>
      </c>
      <c r="C130" s="30">
        <v>110</v>
      </c>
      <c r="G130" s="31">
        <f t="shared" si="1"/>
        <v>13</v>
      </c>
      <c r="H130" s="26">
        <f t="shared" si="2"/>
        <v>13</v>
      </c>
      <c r="I130" s="35">
        <f t="shared" si="3"/>
        <v>13.11</v>
      </c>
      <c r="J130" s="35">
        <f t="shared" si="4"/>
        <v>13.634399999999999</v>
      </c>
      <c r="K130" s="36">
        <f t="shared" si="5"/>
        <v>15</v>
      </c>
      <c r="L130" s="36">
        <f t="shared" si="6"/>
        <v>20</v>
      </c>
      <c r="M130" s="35">
        <f t="shared" si="7"/>
        <v>1865.1859200000001</v>
      </c>
      <c r="N130" s="35">
        <f t="shared" si="8"/>
        <v>2486.9145600000002</v>
      </c>
      <c r="O130" s="35">
        <f t="shared" si="9"/>
        <v>1793.4480000000001</v>
      </c>
      <c r="P130" s="35">
        <f t="shared" si="10"/>
        <v>2391.2640000000001</v>
      </c>
      <c r="Q130" s="35">
        <f t="shared" si="11"/>
        <v>124.34572800000001</v>
      </c>
      <c r="R130" s="35">
        <f t="shared" si="12"/>
        <v>0</v>
      </c>
    </row>
    <row r="131" spans="1:18" ht="12.75" customHeight="1">
      <c r="A131" s="30" t="s">
        <v>141</v>
      </c>
      <c r="B131" s="34">
        <v>55</v>
      </c>
      <c r="C131" s="30">
        <v>210</v>
      </c>
      <c r="G131" s="31">
        <f t="shared" si="1"/>
        <v>4</v>
      </c>
      <c r="H131" s="26">
        <f t="shared" si="2"/>
        <v>4</v>
      </c>
      <c r="I131" s="35">
        <f t="shared" si="3"/>
        <v>9</v>
      </c>
      <c r="J131" s="35">
        <f t="shared" si="4"/>
        <v>9</v>
      </c>
      <c r="K131" s="36">
        <f t="shared" si="5"/>
        <v>10</v>
      </c>
      <c r="L131" s="36">
        <f t="shared" si="6"/>
        <v>10</v>
      </c>
      <c r="M131" s="35">
        <f t="shared" si="7"/>
        <v>820.80000000000007</v>
      </c>
      <c r="N131" s="35">
        <f t="shared" si="8"/>
        <v>820.80000000000007</v>
      </c>
      <c r="O131" s="35">
        <f t="shared" si="9"/>
        <v>820.80000000000007</v>
      </c>
      <c r="P131" s="35">
        <f t="shared" si="10"/>
        <v>820.80000000000007</v>
      </c>
      <c r="Q131" s="35">
        <f t="shared" si="11"/>
        <v>82.080000000000013</v>
      </c>
      <c r="R131" s="35">
        <f t="shared" si="12"/>
        <v>0</v>
      </c>
    </row>
    <row r="132" spans="1:18" ht="12.75" customHeight="1">
      <c r="A132" s="30" t="s">
        <v>142</v>
      </c>
      <c r="B132" s="34">
        <v>132</v>
      </c>
      <c r="C132" s="30">
        <v>210</v>
      </c>
      <c r="G132" s="31">
        <f t="shared" si="1"/>
        <v>11</v>
      </c>
      <c r="H132" s="26">
        <f t="shared" si="2"/>
        <v>11</v>
      </c>
      <c r="I132" s="35">
        <f t="shared" si="3"/>
        <v>9</v>
      </c>
      <c r="J132" s="35">
        <f t="shared" si="4"/>
        <v>9</v>
      </c>
      <c r="K132" s="36">
        <f t="shared" si="5"/>
        <v>15</v>
      </c>
      <c r="L132" s="36">
        <f t="shared" si="6"/>
        <v>20</v>
      </c>
      <c r="M132" s="35">
        <f t="shared" si="7"/>
        <v>1231.2</v>
      </c>
      <c r="N132" s="35">
        <f t="shared" si="8"/>
        <v>1641.6000000000001</v>
      </c>
      <c r="O132" s="35">
        <f t="shared" si="9"/>
        <v>1231.2</v>
      </c>
      <c r="P132" s="35">
        <f t="shared" si="10"/>
        <v>1641.6000000000001</v>
      </c>
      <c r="Q132" s="35">
        <f t="shared" si="11"/>
        <v>82.080000000000013</v>
      </c>
      <c r="R132" s="35">
        <f t="shared" si="12"/>
        <v>0</v>
      </c>
    </row>
    <row r="133" spans="1:18" ht="12.75" customHeight="1">
      <c r="A133" s="30" t="s">
        <v>143</v>
      </c>
      <c r="B133" s="34">
        <v>198</v>
      </c>
      <c r="C133" s="30">
        <v>210</v>
      </c>
      <c r="G133" s="31">
        <f t="shared" si="1"/>
        <v>16</v>
      </c>
      <c r="H133" s="26">
        <f t="shared" si="2"/>
        <v>16</v>
      </c>
      <c r="I133" s="35">
        <f t="shared" si="3"/>
        <v>9</v>
      </c>
      <c r="J133" s="35">
        <f t="shared" si="4"/>
        <v>9</v>
      </c>
      <c r="K133" s="36">
        <f t="shared" si="5"/>
        <v>15</v>
      </c>
      <c r="L133" s="36">
        <f t="shared" si="6"/>
        <v>20</v>
      </c>
      <c r="M133" s="35">
        <f t="shared" si="7"/>
        <v>1231.2</v>
      </c>
      <c r="N133" s="35">
        <f t="shared" si="8"/>
        <v>1641.6000000000001</v>
      </c>
      <c r="O133" s="35">
        <f t="shared" si="9"/>
        <v>1231.2</v>
      </c>
      <c r="P133" s="35">
        <f t="shared" si="10"/>
        <v>1641.6000000000001</v>
      </c>
      <c r="Q133" s="35">
        <f t="shared" si="11"/>
        <v>82.080000000000013</v>
      </c>
      <c r="R133" s="35">
        <f t="shared" si="12"/>
        <v>0</v>
      </c>
    </row>
    <row r="134" spans="1:18" ht="12.75" customHeight="1">
      <c r="A134" s="30" t="s">
        <v>144</v>
      </c>
      <c r="B134" s="34">
        <v>110</v>
      </c>
      <c r="C134" s="30">
        <v>310</v>
      </c>
      <c r="G134" s="31">
        <f t="shared" si="1"/>
        <v>9</v>
      </c>
      <c r="H134" s="26">
        <f t="shared" si="2"/>
        <v>9</v>
      </c>
      <c r="I134" s="35">
        <f t="shared" si="3"/>
        <v>10.85</v>
      </c>
      <c r="J134" s="35">
        <f t="shared" si="4"/>
        <v>10.85</v>
      </c>
      <c r="K134" s="36">
        <f t="shared" si="5"/>
        <v>10</v>
      </c>
      <c r="L134" s="36">
        <f t="shared" si="6"/>
        <v>20</v>
      </c>
      <c r="M134" s="35">
        <f t="shared" si="7"/>
        <v>989.5200000000001</v>
      </c>
      <c r="N134" s="35">
        <f t="shared" si="8"/>
        <v>1979.0400000000002</v>
      </c>
      <c r="O134" s="35">
        <f t="shared" si="9"/>
        <v>989.5200000000001</v>
      </c>
      <c r="P134" s="35">
        <f t="shared" si="10"/>
        <v>1979.0400000000002</v>
      </c>
      <c r="Q134" s="35">
        <f t="shared" si="11"/>
        <v>98.952000000000012</v>
      </c>
      <c r="R134" s="35">
        <f t="shared" si="12"/>
        <v>0</v>
      </c>
    </row>
    <row r="135" spans="1:18" ht="12.75" customHeight="1">
      <c r="A135" s="30" t="s">
        <v>145</v>
      </c>
      <c r="B135" s="34">
        <v>305</v>
      </c>
      <c r="C135" s="30">
        <v>310</v>
      </c>
      <c r="G135" s="31">
        <f t="shared" si="1"/>
        <v>25</v>
      </c>
      <c r="H135" s="26">
        <f t="shared" si="2"/>
        <v>25</v>
      </c>
      <c r="I135" s="35">
        <f t="shared" si="3"/>
        <v>10.85</v>
      </c>
      <c r="J135" s="35">
        <f t="shared" si="4"/>
        <v>10.85</v>
      </c>
      <c r="K135" s="36">
        <f t="shared" si="5"/>
        <v>20</v>
      </c>
      <c r="L135" s="36">
        <f t="shared" si="6"/>
        <v>20</v>
      </c>
      <c r="M135" s="35">
        <f t="shared" si="7"/>
        <v>1979.0400000000002</v>
      </c>
      <c r="N135" s="35">
        <f t="shared" si="8"/>
        <v>1979.0400000000002</v>
      </c>
      <c r="O135" s="35">
        <f t="shared" si="9"/>
        <v>1979.0400000000002</v>
      </c>
      <c r="P135" s="35">
        <f t="shared" si="10"/>
        <v>1979.0400000000002</v>
      </c>
      <c r="Q135" s="35">
        <f t="shared" si="11"/>
        <v>98.952000000000012</v>
      </c>
      <c r="R135" s="35">
        <f t="shared" si="12"/>
        <v>0</v>
      </c>
    </row>
    <row r="136" spans="1:18" ht="12.75" customHeight="1">
      <c r="A136" s="30" t="s">
        <v>146</v>
      </c>
      <c r="B136" s="34">
        <v>26</v>
      </c>
      <c r="C136" s="30">
        <v>320</v>
      </c>
      <c r="G136" s="31">
        <f t="shared" si="1"/>
        <v>2</v>
      </c>
      <c r="H136" s="26">
        <f t="shared" si="2"/>
        <v>2</v>
      </c>
      <c r="I136" s="35">
        <f t="shared" si="3"/>
        <v>9</v>
      </c>
      <c r="J136" s="35">
        <f t="shared" si="4"/>
        <v>9</v>
      </c>
      <c r="K136" s="36">
        <f t="shared" si="5"/>
        <v>10</v>
      </c>
      <c r="L136" s="36">
        <f t="shared" si="6"/>
        <v>10</v>
      </c>
      <c r="M136" s="35">
        <f t="shared" si="7"/>
        <v>820.80000000000007</v>
      </c>
      <c r="N136" s="35">
        <f t="shared" si="8"/>
        <v>820.80000000000007</v>
      </c>
      <c r="O136" s="35">
        <f t="shared" si="9"/>
        <v>820.80000000000007</v>
      </c>
      <c r="P136" s="35">
        <f t="shared" si="10"/>
        <v>820.80000000000007</v>
      </c>
      <c r="Q136" s="35">
        <f t="shared" si="11"/>
        <v>82.080000000000013</v>
      </c>
      <c r="R136" s="35">
        <f t="shared" si="12"/>
        <v>0</v>
      </c>
    </row>
    <row r="137" spans="1:18" ht="12.75" customHeight="1">
      <c r="A137" s="30" t="s">
        <v>147</v>
      </c>
      <c r="B137" s="34">
        <v>61</v>
      </c>
      <c r="C137" s="30">
        <v>320</v>
      </c>
      <c r="G137" s="31">
        <f t="shared" si="1"/>
        <v>5</v>
      </c>
      <c r="H137" s="26">
        <f t="shared" si="2"/>
        <v>5</v>
      </c>
      <c r="I137" s="35">
        <f t="shared" si="3"/>
        <v>9</v>
      </c>
      <c r="J137" s="35">
        <f t="shared" si="4"/>
        <v>9</v>
      </c>
      <c r="K137" s="36">
        <f t="shared" si="5"/>
        <v>10</v>
      </c>
      <c r="L137" s="36">
        <f t="shared" si="6"/>
        <v>20</v>
      </c>
      <c r="M137" s="35">
        <f t="shared" si="7"/>
        <v>820.80000000000007</v>
      </c>
      <c r="N137" s="35">
        <f t="shared" si="8"/>
        <v>1641.6000000000001</v>
      </c>
      <c r="O137" s="35">
        <f t="shared" si="9"/>
        <v>820.80000000000007</v>
      </c>
      <c r="P137" s="35">
        <f t="shared" si="10"/>
        <v>1641.6000000000001</v>
      </c>
      <c r="Q137" s="35">
        <f t="shared" si="11"/>
        <v>82.080000000000013</v>
      </c>
      <c r="R137" s="35">
        <f t="shared" si="12"/>
        <v>0</v>
      </c>
    </row>
    <row r="138" spans="1:18" ht="12.75" customHeight="1">
      <c r="A138" s="30" t="s">
        <v>148</v>
      </c>
      <c r="B138" s="34">
        <v>69</v>
      </c>
      <c r="C138" s="30">
        <v>320</v>
      </c>
      <c r="G138" s="31">
        <f t="shared" si="1"/>
        <v>5</v>
      </c>
      <c r="H138" s="26">
        <f t="shared" si="2"/>
        <v>5</v>
      </c>
      <c r="I138" s="35">
        <f t="shared" si="3"/>
        <v>9</v>
      </c>
      <c r="J138" s="35">
        <f t="shared" si="4"/>
        <v>9</v>
      </c>
      <c r="K138" s="36">
        <f t="shared" si="5"/>
        <v>10</v>
      </c>
      <c r="L138" s="36">
        <f t="shared" si="6"/>
        <v>20</v>
      </c>
      <c r="M138" s="35">
        <f t="shared" si="7"/>
        <v>820.80000000000007</v>
      </c>
      <c r="N138" s="35">
        <f t="shared" si="8"/>
        <v>1641.6000000000001</v>
      </c>
      <c r="O138" s="35">
        <f t="shared" si="9"/>
        <v>820.80000000000007</v>
      </c>
      <c r="P138" s="35">
        <f t="shared" si="10"/>
        <v>1641.6000000000001</v>
      </c>
      <c r="Q138" s="35">
        <f t="shared" si="11"/>
        <v>82.080000000000013</v>
      </c>
      <c r="R138" s="35">
        <f t="shared" si="12"/>
        <v>0</v>
      </c>
    </row>
    <row r="139" spans="1:18" ht="12.75" customHeight="1">
      <c r="A139" s="30" t="s">
        <v>149</v>
      </c>
      <c r="B139" s="34">
        <v>54</v>
      </c>
      <c r="C139" s="30">
        <v>320</v>
      </c>
      <c r="G139" s="31">
        <f t="shared" si="1"/>
        <v>4</v>
      </c>
      <c r="H139" s="26">
        <f t="shared" si="2"/>
        <v>4</v>
      </c>
      <c r="I139" s="35">
        <f t="shared" si="3"/>
        <v>9</v>
      </c>
      <c r="J139" s="35">
        <f t="shared" si="4"/>
        <v>9</v>
      </c>
      <c r="K139" s="36">
        <f t="shared" si="5"/>
        <v>10</v>
      </c>
      <c r="L139" s="36">
        <f t="shared" si="6"/>
        <v>10</v>
      </c>
      <c r="M139" s="35">
        <f t="shared" si="7"/>
        <v>820.80000000000007</v>
      </c>
      <c r="N139" s="35">
        <f t="shared" si="8"/>
        <v>820.80000000000007</v>
      </c>
      <c r="O139" s="35">
        <f t="shared" si="9"/>
        <v>820.80000000000007</v>
      </c>
      <c r="P139" s="35">
        <f t="shared" si="10"/>
        <v>820.80000000000007</v>
      </c>
      <c r="Q139" s="35">
        <f t="shared" si="11"/>
        <v>82.080000000000013</v>
      </c>
      <c r="R139" s="35">
        <f t="shared" si="12"/>
        <v>0</v>
      </c>
    </row>
    <row r="140" spans="1:18" ht="12.75" customHeight="1">
      <c r="A140" s="30" t="s">
        <v>150</v>
      </c>
      <c r="B140" s="34">
        <v>111</v>
      </c>
      <c r="C140" s="30">
        <v>320</v>
      </c>
      <c r="G140" s="31">
        <f t="shared" si="1"/>
        <v>9</v>
      </c>
      <c r="H140" s="26">
        <f t="shared" si="2"/>
        <v>9</v>
      </c>
      <c r="I140" s="35">
        <f t="shared" si="3"/>
        <v>9</v>
      </c>
      <c r="J140" s="35">
        <f t="shared" si="4"/>
        <v>9</v>
      </c>
      <c r="K140" s="36">
        <f t="shared" si="5"/>
        <v>10</v>
      </c>
      <c r="L140" s="36">
        <f t="shared" si="6"/>
        <v>20</v>
      </c>
      <c r="M140" s="35">
        <f t="shared" si="7"/>
        <v>820.80000000000007</v>
      </c>
      <c r="N140" s="35">
        <f t="shared" si="8"/>
        <v>1641.6000000000001</v>
      </c>
      <c r="O140" s="35">
        <f t="shared" si="9"/>
        <v>820.80000000000007</v>
      </c>
      <c r="P140" s="35">
        <f t="shared" si="10"/>
        <v>1641.6000000000001</v>
      </c>
      <c r="Q140" s="35">
        <f t="shared" si="11"/>
        <v>82.080000000000013</v>
      </c>
      <c r="R140" s="35">
        <f t="shared" si="12"/>
        <v>0</v>
      </c>
    </row>
    <row r="141" spans="1:18" ht="12.75" customHeight="1">
      <c r="A141" s="30" t="s">
        <v>151</v>
      </c>
      <c r="B141" s="34">
        <v>98</v>
      </c>
      <c r="C141" s="30">
        <v>320</v>
      </c>
      <c r="G141" s="31">
        <f t="shared" si="1"/>
        <v>8</v>
      </c>
      <c r="H141" s="26">
        <f t="shared" si="2"/>
        <v>8</v>
      </c>
      <c r="I141" s="35">
        <f t="shared" si="3"/>
        <v>9</v>
      </c>
      <c r="J141" s="35">
        <f t="shared" si="4"/>
        <v>9</v>
      </c>
      <c r="K141" s="36">
        <f t="shared" si="5"/>
        <v>10</v>
      </c>
      <c r="L141" s="36">
        <f t="shared" si="6"/>
        <v>20</v>
      </c>
      <c r="M141" s="35">
        <f t="shared" si="7"/>
        <v>820.80000000000007</v>
      </c>
      <c r="N141" s="35">
        <f t="shared" si="8"/>
        <v>1641.6000000000001</v>
      </c>
      <c r="O141" s="35">
        <f t="shared" si="9"/>
        <v>820.80000000000007</v>
      </c>
      <c r="P141" s="35">
        <f t="shared" si="10"/>
        <v>1641.6000000000001</v>
      </c>
      <c r="Q141" s="35">
        <f t="shared" si="11"/>
        <v>82.080000000000013</v>
      </c>
      <c r="R141" s="35">
        <f t="shared" si="12"/>
        <v>0</v>
      </c>
    </row>
    <row r="142" spans="1:18" ht="12.75" customHeight="1">
      <c r="A142" s="30" t="s">
        <v>152</v>
      </c>
      <c r="B142" s="34">
        <v>141</v>
      </c>
      <c r="C142" s="30">
        <v>320</v>
      </c>
      <c r="G142" s="31">
        <f t="shared" si="1"/>
        <v>11</v>
      </c>
      <c r="H142" s="26">
        <f t="shared" si="2"/>
        <v>11</v>
      </c>
      <c r="I142" s="35">
        <f t="shared" si="3"/>
        <v>9</v>
      </c>
      <c r="J142" s="35">
        <f t="shared" si="4"/>
        <v>9</v>
      </c>
      <c r="K142" s="36">
        <f t="shared" si="5"/>
        <v>15</v>
      </c>
      <c r="L142" s="36">
        <f t="shared" si="6"/>
        <v>20</v>
      </c>
      <c r="M142" s="35">
        <f t="shared" si="7"/>
        <v>1231.2</v>
      </c>
      <c r="N142" s="35">
        <f t="shared" si="8"/>
        <v>1641.6000000000001</v>
      </c>
      <c r="O142" s="35">
        <f t="shared" si="9"/>
        <v>1231.2</v>
      </c>
      <c r="P142" s="35">
        <f t="shared" si="10"/>
        <v>1641.6000000000001</v>
      </c>
      <c r="Q142" s="35">
        <f t="shared" si="11"/>
        <v>82.080000000000013</v>
      </c>
      <c r="R142" s="35">
        <f t="shared" si="12"/>
        <v>0</v>
      </c>
    </row>
    <row r="143" spans="1:18" ht="12.75" customHeight="1">
      <c r="A143" s="30" t="s">
        <v>153</v>
      </c>
      <c r="B143" s="34">
        <v>227</v>
      </c>
      <c r="C143" s="30">
        <v>410</v>
      </c>
      <c r="G143" s="31">
        <f t="shared" si="1"/>
        <v>18</v>
      </c>
      <c r="H143" s="26">
        <f t="shared" si="2"/>
        <v>18</v>
      </c>
      <c r="I143" s="35">
        <f t="shared" si="3"/>
        <v>14.65</v>
      </c>
      <c r="J143" s="35">
        <f t="shared" si="4"/>
        <v>15.236000000000001</v>
      </c>
      <c r="K143" s="36">
        <f t="shared" si="5"/>
        <v>15</v>
      </c>
      <c r="L143" s="36">
        <f t="shared" si="6"/>
        <v>20</v>
      </c>
      <c r="M143" s="35">
        <f t="shared" si="7"/>
        <v>2084.2848000000004</v>
      </c>
      <c r="N143" s="35">
        <f t="shared" si="8"/>
        <v>2779.0464000000006</v>
      </c>
      <c r="O143" s="35">
        <f t="shared" si="9"/>
        <v>2004.1200000000001</v>
      </c>
      <c r="P143" s="35">
        <f t="shared" si="10"/>
        <v>2672.1600000000003</v>
      </c>
      <c r="Q143" s="35">
        <f t="shared" si="11"/>
        <v>138.95232000000001</v>
      </c>
      <c r="R143" s="35">
        <f t="shared" si="12"/>
        <v>0</v>
      </c>
    </row>
    <row r="144" spans="1:18" ht="12.75" customHeight="1">
      <c r="A144" s="30" t="s">
        <v>154</v>
      </c>
      <c r="B144" s="34">
        <v>52</v>
      </c>
      <c r="C144" s="30">
        <v>410</v>
      </c>
      <c r="G144" s="31">
        <f t="shared" si="1"/>
        <v>4</v>
      </c>
      <c r="H144" s="26">
        <f t="shared" si="2"/>
        <v>4</v>
      </c>
      <c r="I144" s="35">
        <f t="shared" si="3"/>
        <v>14.65</v>
      </c>
      <c r="J144" s="35">
        <f t="shared" si="4"/>
        <v>15.236000000000001</v>
      </c>
      <c r="K144" s="36">
        <f t="shared" si="5"/>
        <v>10</v>
      </c>
      <c r="L144" s="36">
        <f t="shared" si="6"/>
        <v>10</v>
      </c>
      <c r="M144" s="35">
        <f t="shared" si="7"/>
        <v>1389.5232000000003</v>
      </c>
      <c r="N144" s="35">
        <f t="shared" si="8"/>
        <v>1389.5232000000003</v>
      </c>
      <c r="O144" s="35">
        <f t="shared" si="9"/>
        <v>1336.0800000000002</v>
      </c>
      <c r="P144" s="35">
        <f t="shared" si="10"/>
        <v>1336.0800000000002</v>
      </c>
      <c r="Q144" s="35">
        <f t="shared" si="11"/>
        <v>138.95232000000001</v>
      </c>
      <c r="R144" s="35">
        <f t="shared" si="12"/>
        <v>0</v>
      </c>
    </row>
    <row r="145" spans="1:18" ht="12.75" customHeight="1">
      <c r="A145" s="30" t="s">
        <v>155</v>
      </c>
      <c r="B145" s="34">
        <v>100</v>
      </c>
      <c r="C145" s="30">
        <v>420</v>
      </c>
      <c r="G145" s="31">
        <f t="shared" si="1"/>
        <v>8</v>
      </c>
      <c r="H145" s="26">
        <f t="shared" si="2"/>
        <v>8</v>
      </c>
      <c r="I145" s="35">
        <f t="shared" si="3"/>
        <v>12.99</v>
      </c>
      <c r="J145" s="35">
        <f t="shared" si="4"/>
        <v>13.509600000000001</v>
      </c>
      <c r="K145" s="36">
        <f t="shared" si="5"/>
        <v>10</v>
      </c>
      <c r="L145" s="36">
        <f t="shared" si="6"/>
        <v>20</v>
      </c>
      <c r="M145" s="35">
        <f t="shared" si="7"/>
        <v>1232.0755200000001</v>
      </c>
      <c r="N145" s="35">
        <f t="shared" si="8"/>
        <v>2464.1510400000002</v>
      </c>
      <c r="O145" s="35">
        <f t="shared" si="9"/>
        <v>1184.6880000000001</v>
      </c>
      <c r="P145" s="35">
        <f t="shared" si="10"/>
        <v>2369.3760000000002</v>
      </c>
      <c r="Q145" s="35">
        <f t="shared" si="11"/>
        <v>123.20755200000002</v>
      </c>
      <c r="R145" s="35">
        <f t="shared" si="12"/>
        <v>0</v>
      </c>
    </row>
    <row r="146" spans="1:18" ht="12.75" customHeight="1">
      <c r="A146" s="30" t="s">
        <v>156</v>
      </c>
      <c r="B146" s="34">
        <v>158</v>
      </c>
      <c r="C146" s="30">
        <v>420</v>
      </c>
      <c r="G146" s="31">
        <f t="shared" si="1"/>
        <v>13</v>
      </c>
      <c r="H146" s="26">
        <f t="shared" si="2"/>
        <v>13</v>
      </c>
      <c r="I146" s="35">
        <f t="shared" si="3"/>
        <v>12.99</v>
      </c>
      <c r="J146" s="35">
        <f t="shared" si="4"/>
        <v>13.509600000000001</v>
      </c>
      <c r="K146" s="36">
        <f t="shared" si="5"/>
        <v>15</v>
      </c>
      <c r="L146" s="36">
        <f t="shared" si="6"/>
        <v>20</v>
      </c>
      <c r="M146" s="35">
        <f t="shared" si="7"/>
        <v>1848.1132800000003</v>
      </c>
      <c r="N146" s="35">
        <f t="shared" si="8"/>
        <v>2464.1510400000002</v>
      </c>
      <c r="O146" s="35">
        <f t="shared" si="9"/>
        <v>1777.0320000000002</v>
      </c>
      <c r="P146" s="35">
        <f t="shared" si="10"/>
        <v>2369.3760000000002</v>
      </c>
      <c r="Q146" s="35">
        <f t="shared" si="11"/>
        <v>123.20755200000002</v>
      </c>
      <c r="R146" s="35">
        <f t="shared" si="12"/>
        <v>0</v>
      </c>
    </row>
    <row r="147" spans="1:18" ht="12.75" customHeight="1">
      <c r="A147" s="30" t="s">
        <v>157</v>
      </c>
      <c r="B147" s="34">
        <v>93</v>
      </c>
      <c r="C147" s="30">
        <v>430</v>
      </c>
      <c r="G147" s="31">
        <f t="shared" si="1"/>
        <v>7</v>
      </c>
      <c r="H147" s="26">
        <f t="shared" si="2"/>
        <v>7</v>
      </c>
      <c r="I147" s="35">
        <f t="shared" si="3"/>
        <v>11.24</v>
      </c>
      <c r="J147" s="35">
        <f t="shared" si="4"/>
        <v>11.6896</v>
      </c>
      <c r="K147" s="36">
        <f t="shared" si="5"/>
        <v>10</v>
      </c>
      <c r="L147" s="36">
        <f t="shared" si="6"/>
        <v>20</v>
      </c>
      <c r="M147" s="35">
        <f t="shared" si="7"/>
        <v>1066.0915200000002</v>
      </c>
      <c r="N147" s="35">
        <f t="shared" si="8"/>
        <v>2132.1830400000003</v>
      </c>
      <c r="O147" s="35">
        <f t="shared" si="9"/>
        <v>1025.0880000000002</v>
      </c>
      <c r="P147" s="35">
        <f t="shared" si="10"/>
        <v>2050.1760000000004</v>
      </c>
      <c r="Q147" s="35">
        <f t="shared" si="11"/>
        <v>106.60915200000001</v>
      </c>
      <c r="R147" s="35">
        <f t="shared" si="12"/>
        <v>0</v>
      </c>
    </row>
    <row r="148" spans="1:18" ht="12.75" customHeight="1">
      <c r="A148" s="30" t="s">
        <v>158</v>
      </c>
      <c r="B148" s="34">
        <v>42</v>
      </c>
      <c r="C148" s="30">
        <v>430</v>
      </c>
      <c r="G148" s="31">
        <f t="shared" si="1"/>
        <v>3</v>
      </c>
      <c r="H148" s="26">
        <f t="shared" si="2"/>
        <v>3</v>
      </c>
      <c r="I148" s="35">
        <f t="shared" si="3"/>
        <v>11.24</v>
      </c>
      <c r="J148" s="35">
        <f t="shared" si="4"/>
        <v>11.6896</v>
      </c>
      <c r="K148" s="36">
        <f t="shared" si="5"/>
        <v>10</v>
      </c>
      <c r="L148" s="36">
        <f t="shared" si="6"/>
        <v>10</v>
      </c>
      <c r="M148" s="35">
        <f t="shared" si="7"/>
        <v>1066.0915200000002</v>
      </c>
      <c r="N148" s="35">
        <f t="shared" si="8"/>
        <v>1066.0915200000002</v>
      </c>
      <c r="O148" s="35">
        <f t="shared" si="9"/>
        <v>1025.0880000000002</v>
      </c>
      <c r="P148" s="35">
        <f t="shared" si="10"/>
        <v>1025.0880000000002</v>
      </c>
      <c r="Q148" s="35">
        <f t="shared" si="11"/>
        <v>106.60915200000001</v>
      </c>
      <c r="R148" s="35">
        <f t="shared" si="12"/>
        <v>0</v>
      </c>
    </row>
    <row r="149" spans="1:18">
      <c r="A149" s="30" t="s">
        <v>159</v>
      </c>
      <c r="B149" s="34">
        <v>67</v>
      </c>
      <c r="C149" s="30">
        <v>440</v>
      </c>
      <c r="G149" s="31">
        <f t="shared" si="1"/>
        <v>5</v>
      </c>
      <c r="H149" s="26">
        <f t="shared" si="2"/>
        <v>5</v>
      </c>
      <c r="I149" s="35">
        <f t="shared" si="3"/>
        <v>9</v>
      </c>
      <c r="J149" s="35">
        <f t="shared" si="4"/>
        <v>9</v>
      </c>
      <c r="K149" s="36">
        <f t="shared" si="5"/>
        <v>10</v>
      </c>
      <c r="L149" s="36">
        <f t="shared" si="6"/>
        <v>20</v>
      </c>
      <c r="M149" s="35">
        <f t="shared" si="7"/>
        <v>820.80000000000007</v>
      </c>
      <c r="N149" s="35">
        <f t="shared" si="8"/>
        <v>1641.6000000000001</v>
      </c>
      <c r="O149" s="35">
        <f t="shared" si="9"/>
        <v>820.80000000000007</v>
      </c>
      <c r="P149" s="35">
        <f t="shared" si="10"/>
        <v>1641.6000000000001</v>
      </c>
      <c r="Q149" s="35">
        <f t="shared" si="11"/>
        <v>82.080000000000013</v>
      </c>
      <c r="R149" s="35">
        <f t="shared" si="12"/>
        <v>0</v>
      </c>
    </row>
    <row r="150" spans="1:18">
      <c r="A150" s="30" t="s">
        <v>160</v>
      </c>
      <c r="B150" s="34">
        <v>65</v>
      </c>
      <c r="C150" s="30">
        <v>440</v>
      </c>
      <c r="G150" s="31">
        <f t="shared" si="1"/>
        <v>5</v>
      </c>
      <c r="H150" s="26">
        <f t="shared" si="2"/>
        <v>5</v>
      </c>
      <c r="I150" s="35">
        <f t="shared" si="3"/>
        <v>9</v>
      </c>
      <c r="J150" s="35">
        <f t="shared" si="4"/>
        <v>9</v>
      </c>
      <c r="K150" s="36">
        <f t="shared" si="5"/>
        <v>10</v>
      </c>
      <c r="L150" s="36">
        <f t="shared" si="6"/>
        <v>20</v>
      </c>
      <c r="M150" s="35">
        <f t="shared" si="7"/>
        <v>820.80000000000007</v>
      </c>
      <c r="N150" s="35">
        <f t="shared" si="8"/>
        <v>1641.6000000000001</v>
      </c>
      <c r="O150" s="35">
        <f t="shared" si="9"/>
        <v>820.80000000000007</v>
      </c>
      <c r="P150" s="35">
        <f t="shared" si="10"/>
        <v>1641.6000000000001</v>
      </c>
      <c r="Q150" s="35">
        <f t="shared" si="11"/>
        <v>82.080000000000013</v>
      </c>
      <c r="R150" s="35">
        <f t="shared" si="12"/>
        <v>0</v>
      </c>
    </row>
    <row r="151" spans="1:18">
      <c r="A151" s="30" t="s">
        <v>161</v>
      </c>
      <c r="B151" s="34">
        <v>25</v>
      </c>
      <c r="C151" s="30">
        <v>440</v>
      </c>
      <c r="G151" s="31">
        <f t="shared" si="1"/>
        <v>2</v>
      </c>
      <c r="H151" s="26">
        <f t="shared" si="2"/>
        <v>2</v>
      </c>
      <c r="I151" s="35">
        <f t="shared" si="3"/>
        <v>9</v>
      </c>
      <c r="J151" s="35">
        <f t="shared" si="4"/>
        <v>9</v>
      </c>
      <c r="K151" s="36">
        <f t="shared" si="5"/>
        <v>10</v>
      </c>
      <c r="L151" s="36">
        <f t="shared" si="6"/>
        <v>10</v>
      </c>
      <c r="M151" s="35">
        <f t="shared" si="7"/>
        <v>820.80000000000007</v>
      </c>
      <c r="N151" s="35">
        <f t="shared" si="8"/>
        <v>820.80000000000007</v>
      </c>
      <c r="O151" s="35">
        <f t="shared" si="9"/>
        <v>820.80000000000007</v>
      </c>
      <c r="P151" s="35">
        <f t="shared" si="10"/>
        <v>820.80000000000007</v>
      </c>
      <c r="Q151" s="35">
        <f t="shared" si="11"/>
        <v>82.080000000000013</v>
      </c>
      <c r="R151" s="35">
        <f t="shared" si="12"/>
        <v>0</v>
      </c>
    </row>
    <row r="152" spans="1:18">
      <c r="A152" s="30" t="s">
        <v>162</v>
      </c>
      <c r="B152" s="34">
        <v>91</v>
      </c>
      <c r="C152" s="30">
        <v>440</v>
      </c>
      <c r="G152" s="31">
        <f t="shared" si="1"/>
        <v>7</v>
      </c>
      <c r="H152" s="26">
        <f t="shared" si="2"/>
        <v>7</v>
      </c>
      <c r="I152" s="35">
        <f t="shared" si="3"/>
        <v>9</v>
      </c>
      <c r="J152" s="35">
        <f t="shared" si="4"/>
        <v>9</v>
      </c>
      <c r="K152" s="36">
        <f t="shared" si="5"/>
        <v>10</v>
      </c>
      <c r="L152" s="36">
        <f t="shared" si="6"/>
        <v>20</v>
      </c>
      <c r="M152" s="35">
        <f t="shared" si="7"/>
        <v>820.80000000000007</v>
      </c>
      <c r="N152" s="35">
        <f t="shared" si="8"/>
        <v>1641.6000000000001</v>
      </c>
      <c r="O152" s="35">
        <f t="shared" si="9"/>
        <v>820.80000000000007</v>
      </c>
      <c r="P152" s="35">
        <f t="shared" si="10"/>
        <v>1641.6000000000001</v>
      </c>
      <c r="Q152" s="35">
        <f t="shared" si="11"/>
        <v>82.080000000000013</v>
      </c>
      <c r="R152" s="35">
        <f t="shared" si="12"/>
        <v>0</v>
      </c>
    </row>
    <row r="153" spans="1:18">
      <c r="A153" s="30" t="s">
        <v>163</v>
      </c>
      <c r="B153" s="34">
        <v>119</v>
      </c>
      <c r="C153" s="30">
        <v>440</v>
      </c>
      <c r="G153" s="31">
        <f t="shared" ref="G153:G184" si="13">INT(B153/12)</f>
        <v>9</v>
      </c>
      <c r="H153" s="26">
        <f t="shared" ref="H153:H184" si="14">INT((B153+$C$27)/12)</f>
        <v>9</v>
      </c>
      <c r="I153" s="35">
        <f t="shared" ref="I153:I184" si="15">VLOOKUP($C153,$A$72:$E$97,3)</f>
        <v>9</v>
      </c>
      <c r="J153" s="35">
        <f t="shared" ref="J153:J184" si="16">VLOOKUP($C153,$A$72:$E$97,4)</f>
        <v>9</v>
      </c>
      <c r="K153" s="36">
        <f t="shared" ref="K153:K184" si="17">VLOOKUP($H153,$A$109:$C$115,2)</f>
        <v>10</v>
      </c>
      <c r="L153" s="36">
        <f t="shared" ref="L153:L184" si="18">VLOOKUP($H153,$A$109:$C$115,3)</f>
        <v>20</v>
      </c>
      <c r="M153" s="35">
        <f t="shared" ref="M153:M184" si="19">$C$31*$J153*$K153*(1+$C$28/100)</f>
        <v>820.80000000000007</v>
      </c>
      <c r="N153" s="35">
        <f t="shared" ref="N153:N184" si="20">$C$31*$J153*$L153*(1+$C$28/100)</f>
        <v>1641.6000000000001</v>
      </c>
      <c r="O153" s="35">
        <f t="shared" ref="O153:O184" si="21">$C$31*$I153*$K153*(1+$C$28/100)</f>
        <v>820.80000000000007</v>
      </c>
      <c r="P153" s="35">
        <f t="shared" ref="P153:P184" si="22">$C$31*$I153*$L153*(1+$C$28/100)</f>
        <v>1641.6000000000001</v>
      </c>
      <c r="Q153" s="35">
        <f t="shared" ref="Q153:Q184" si="23">$D$62*$C$31*$J153*(1+$C$28/100)</f>
        <v>82.080000000000013</v>
      </c>
      <c r="R153" s="35">
        <f t="shared" si="12"/>
        <v>0</v>
      </c>
    </row>
    <row r="154" spans="1:18">
      <c r="A154" s="30" t="s">
        <v>164</v>
      </c>
      <c r="B154" s="34">
        <v>6</v>
      </c>
      <c r="C154" s="30">
        <v>440</v>
      </c>
      <c r="G154" s="31">
        <f t="shared" si="13"/>
        <v>0</v>
      </c>
      <c r="H154" s="26">
        <f t="shared" si="14"/>
        <v>0</v>
      </c>
      <c r="I154" s="35">
        <f t="shared" si="15"/>
        <v>9</v>
      </c>
      <c r="J154" s="35">
        <f t="shared" si="16"/>
        <v>9</v>
      </c>
      <c r="K154" s="36">
        <f t="shared" si="17"/>
        <v>0</v>
      </c>
      <c r="L154" s="36">
        <f t="shared" si="18"/>
        <v>0</v>
      </c>
      <c r="M154" s="35">
        <f t="shared" si="19"/>
        <v>0</v>
      </c>
      <c r="N154" s="35">
        <f t="shared" si="20"/>
        <v>0</v>
      </c>
      <c r="O154" s="35">
        <f t="shared" si="21"/>
        <v>0</v>
      </c>
      <c r="P154" s="35">
        <f t="shared" si="22"/>
        <v>0</v>
      </c>
      <c r="Q154" s="35">
        <f t="shared" si="23"/>
        <v>82.080000000000013</v>
      </c>
      <c r="R154" s="35">
        <f t="shared" si="12"/>
        <v>0</v>
      </c>
    </row>
    <row r="155" spans="1:18">
      <c r="A155" s="30" t="s">
        <v>165</v>
      </c>
      <c r="B155" s="34">
        <v>101</v>
      </c>
      <c r="C155" s="30">
        <v>440</v>
      </c>
      <c r="G155" s="31">
        <f t="shared" si="13"/>
        <v>8</v>
      </c>
      <c r="H155" s="26">
        <f t="shared" si="14"/>
        <v>8</v>
      </c>
      <c r="I155" s="35">
        <f t="shared" si="15"/>
        <v>9</v>
      </c>
      <c r="J155" s="35">
        <f t="shared" si="16"/>
        <v>9</v>
      </c>
      <c r="K155" s="36">
        <f t="shared" si="17"/>
        <v>10</v>
      </c>
      <c r="L155" s="36">
        <f t="shared" si="18"/>
        <v>20</v>
      </c>
      <c r="M155" s="35">
        <f t="shared" si="19"/>
        <v>820.80000000000007</v>
      </c>
      <c r="N155" s="35">
        <f t="shared" si="20"/>
        <v>1641.6000000000001</v>
      </c>
      <c r="O155" s="35">
        <f t="shared" si="21"/>
        <v>820.80000000000007</v>
      </c>
      <c r="P155" s="35">
        <f t="shared" si="22"/>
        <v>1641.6000000000001</v>
      </c>
      <c r="Q155" s="35">
        <f t="shared" si="23"/>
        <v>82.080000000000013</v>
      </c>
      <c r="R155" s="35">
        <f t="shared" si="12"/>
        <v>0</v>
      </c>
    </row>
    <row r="156" spans="1:18">
      <c r="A156" s="30" t="s">
        <v>166</v>
      </c>
      <c r="B156" s="34">
        <v>177</v>
      </c>
      <c r="C156" s="30">
        <v>440</v>
      </c>
      <c r="G156" s="31">
        <f t="shared" si="13"/>
        <v>14</v>
      </c>
      <c r="H156" s="26">
        <f t="shared" si="14"/>
        <v>14</v>
      </c>
      <c r="I156" s="35">
        <f t="shared" si="15"/>
        <v>9</v>
      </c>
      <c r="J156" s="35">
        <f t="shared" si="16"/>
        <v>9</v>
      </c>
      <c r="K156" s="36">
        <f t="shared" si="17"/>
        <v>15</v>
      </c>
      <c r="L156" s="36">
        <f t="shared" si="18"/>
        <v>20</v>
      </c>
      <c r="M156" s="35">
        <f t="shared" si="19"/>
        <v>1231.2</v>
      </c>
      <c r="N156" s="35">
        <f t="shared" si="20"/>
        <v>1641.6000000000001</v>
      </c>
      <c r="O156" s="35">
        <f t="shared" si="21"/>
        <v>1231.2</v>
      </c>
      <c r="P156" s="35">
        <f t="shared" si="22"/>
        <v>1641.6000000000001</v>
      </c>
      <c r="Q156" s="35">
        <f t="shared" si="23"/>
        <v>82.080000000000013</v>
      </c>
      <c r="R156" s="35">
        <f t="shared" si="12"/>
        <v>0</v>
      </c>
    </row>
    <row r="157" spans="1:18" ht="12.75" customHeight="1">
      <c r="A157" s="30" t="s">
        <v>167</v>
      </c>
      <c r="B157" s="34">
        <v>106</v>
      </c>
      <c r="C157" s="30">
        <v>510</v>
      </c>
      <c r="G157" s="31">
        <f t="shared" si="13"/>
        <v>8</v>
      </c>
      <c r="H157" s="26">
        <f t="shared" si="14"/>
        <v>8</v>
      </c>
      <c r="I157" s="35">
        <f t="shared" si="15"/>
        <v>17.739999999999998</v>
      </c>
      <c r="J157" s="35">
        <f t="shared" si="16"/>
        <v>18.4496</v>
      </c>
      <c r="K157" s="36">
        <f t="shared" si="17"/>
        <v>10</v>
      </c>
      <c r="L157" s="36">
        <f t="shared" si="18"/>
        <v>20</v>
      </c>
      <c r="M157" s="35">
        <f t="shared" si="19"/>
        <v>1682.6035200000003</v>
      </c>
      <c r="N157" s="35">
        <f t="shared" si="20"/>
        <v>3365.2070400000007</v>
      </c>
      <c r="O157" s="35">
        <f t="shared" si="21"/>
        <v>1617.8879999999999</v>
      </c>
      <c r="P157" s="35">
        <f t="shared" si="22"/>
        <v>3235.7759999999998</v>
      </c>
      <c r="Q157" s="35">
        <f t="shared" si="23"/>
        <v>168.26035200000001</v>
      </c>
      <c r="R157" s="35">
        <f t="shared" si="12"/>
        <v>0</v>
      </c>
    </row>
    <row r="158" spans="1:18" ht="12.75" customHeight="1">
      <c r="A158" s="30" t="s">
        <v>168</v>
      </c>
      <c r="B158" s="34">
        <v>53</v>
      </c>
      <c r="C158" s="30">
        <v>510</v>
      </c>
      <c r="G158" s="31">
        <f t="shared" si="13"/>
        <v>4</v>
      </c>
      <c r="H158" s="26">
        <f t="shared" si="14"/>
        <v>4</v>
      </c>
      <c r="I158" s="35">
        <f t="shared" si="15"/>
        <v>17.739999999999998</v>
      </c>
      <c r="J158" s="35">
        <f t="shared" si="16"/>
        <v>18.4496</v>
      </c>
      <c r="K158" s="36">
        <f t="shared" si="17"/>
        <v>10</v>
      </c>
      <c r="L158" s="36">
        <f t="shared" si="18"/>
        <v>10</v>
      </c>
      <c r="M158" s="35">
        <f t="shared" si="19"/>
        <v>1682.6035200000003</v>
      </c>
      <c r="N158" s="35">
        <f t="shared" si="20"/>
        <v>1682.6035200000003</v>
      </c>
      <c r="O158" s="35">
        <f t="shared" si="21"/>
        <v>1617.8879999999999</v>
      </c>
      <c r="P158" s="35">
        <f t="shared" si="22"/>
        <v>1617.8879999999999</v>
      </c>
      <c r="Q158" s="35">
        <f t="shared" si="23"/>
        <v>168.26035200000001</v>
      </c>
      <c r="R158" s="35">
        <f t="shared" si="12"/>
        <v>0</v>
      </c>
    </row>
    <row r="159" spans="1:18" ht="12.75" customHeight="1">
      <c r="A159" s="30" t="s">
        <v>169</v>
      </c>
      <c r="B159" s="34">
        <v>132</v>
      </c>
      <c r="C159" s="30">
        <v>510</v>
      </c>
      <c r="G159" s="31">
        <f t="shared" si="13"/>
        <v>11</v>
      </c>
      <c r="H159" s="26">
        <f t="shared" si="14"/>
        <v>11</v>
      </c>
      <c r="I159" s="35">
        <f t="shared" si="15"/>
        <v>17.739999999999998</v>
      </c>
      <c r="J159" s="35">
        <f t="shared" si="16"/>
        <v>18.4496</v>
      </c>
      <c r="K159" s="36">
        <f t="shared" si="17"/>
        <v>15</v>
      </c>
      <c r="L159" s="36">
        <f t="shared" si="18"/>
        <v>20</v>
      </c>
      <c r="M159" s="35">
        <f t="shared" si="19"/>
        <v>2523.9052800000004</v>
      </c>
      <c r="N159" s="35">
        <f t="shared" si="20"/>
        <v>3365.2070400000007</v>
      </c>
      <c r="O159" s="35">
        <f t="shared" si="21"/>
        <v>2426.8319999999999</v>
      </c>
      <c r="P159" s="35">
        <f t="shared" si="22"/>
        <v>3235.7759999999998</v>
      </c>
      <c r="Q159" s="35">
        <f t="shared" si="23"/>
        <v>168.26035200000001</v>
      </c>
      <c r="R159" s="35">
        <f t="shared" si="12"/>
        <v>0</v>
      </c>
    </row>
    <row r="160" spans="1:18" ht="12.75" customHeight="1">
      <c r="A160" s="30" t="s">
        <v>170</v>
      </c>
      <c r="B160" s="34">
        <v>199</v>
      </c>
      <c r="C160" s="30">
        <v>510</v>
      </c>
      <c r="G160" s="31">
        <f t="shared" si="13"/>
        <v>16</v>
      </c>
      <c r="H160" s="26">
        <f t="shared" si="14"/>
        <v>16</v>
      </c>
      <c r="I160" s="35">
        <f t="shared" si="15"/>
        <v>17.739999999999998</v>
      </c>
      <c r="J160" s="35">
        <f t="shared" si="16"/>
        <v>18.4496</v>
      </c>
      <c r="K160" s="36">
        <f t="shared" si="17"/>
        <v>15</v>
      </c>
      <c r="L160" s="36">
        <f t="shared" si="18"/>
        <v>20</v>
      </c>
      <c r="M160" s="35">
        <f t="shared" si="19"/>
        <v>2523.9052800000004</v>
      </c>
      <c r="N160" s="35">
        <f t="shared" si="20"/>
        <v>3365.2070400000007</v>
      </c>
      <c r="O160" s="35">
        <f t="shared" si="21"/>
        <v>2426.8319999999999</v>
      </c>
      <c r="P160" s="35">
        <f t="shared" si="22"/>
        <v>3235.7759999999998</v>
      </c>
      <c r="Q160" s="35">
        <f t="shared" si="23"/>
        <v>168.26035200000001</v>
      </c>
      <c r="R160" s="35">
        <f t="shared" si="12"/>
        <v>0</v>
      </c>
    </row>
    <row r="161" spans="1:18" ht="12.75" customHeight="1">
      <c r="A161" s="30" t="s">
        <v>171</v>
      </c>
      <c r="B161" s="34">
        <v>258</v>
      </c>
      <c r="C161" s="30">
        <v>510</v>
      </c>
      <c r="G161" s="31">
        <f t="shared" si="13"/>
        <v>21</v>
      </c>
      <c r="H161" s="26">
        <f t="shared" si="14"/>
        <v>21</v>
      </c>
      <c r="I161" s="35">
        <f t="shared" si="15"/>
        <v>17.739999999999998</v>
      </c>
      <c r="J161" s="35">
        <f t="shared" si="16"/>
        <v>18.4496</v>
      </c>
      <c r="K161" s="36">
        <f t="shared" si="17"/>
        <v>20</v>
      </c>
      <c r="L161" s="36">
        <f t="shared" si="18"/>
        <v>20</v>
      </c>
      <c r="M161" s="35">
        <f t="shared" si="19"/>
        <v>3365.2070400000007</v>
      </c>
      <c r="N161" s="35">
        <f t="shared" si="20"/>
        <v>3365.2070400000007</v>
      </c>
      <c r="O161" s="35">
        <f t="shared" si="21"/>
        <v>3235.7759999999998</v>
      </c>
      <c r="P161" s="35">
        <f t="shared" si="22"/>
        <v>3235.7759999999998</v>
      </c>
      <c r="Q161" s="35">
        <f t="shared" si="23"/>
        <v>168.26035200000001</v>
      </c>
      <c r="R161" s="35">
        <f t="shared" si="12"/>
        <v>0</v>
      </c>
    </row>
    <row r="162" spans="1:18" ht="12.75" customHeight="1">
      <c r="A162" s="30" t="s">
        <v>172</v>
      </c>
      <c r="B162" s="34">
        <v>263</v>
      </c>
      <c r="C162" s="30">
        <v>510</v>
      </c>
      <c r="G162" s="31">
        <f t="shared" si="13"/>
        <v>21</v>
      </c>
      <c r="H162" s="26">
        <f t="shared" si="14"/>
        <v>21</v>
      </c>
      <c r="I162" s="35">
        <f t="shared" si="15"/>
        <v>17.739999999999998</v>
      </c>
      <c r="J162" s="35">
        <f t="shared" si="16"/>
        <v>18.4496</v>
      </c>
      <c r="K162" s="36">
        <f t="shared" si="17"/>
        <v>20</v>
      </c>
      <c r="L162" s="36">
        <f t="shared" si="18"/>
        <v>20</v>
      </c>
      <c r="M162" s="35">
        <f t="shared" si="19"/>
        <v>3365.2070400000007</v>
      </c>
      <c r="N162" s="35">
        <f t="shared" si="20"/>
        <v>3365.2070400000007</v>
      </c>
      <c r="O162" s="35">
        <f t="shared" si="21"/>
        <v>3235.7759999999998</v>
      </c>
      <c r="P162" s="35">
        <f t="shared" si="22"/>
        <v>3235.7759999999998</v>
      </c>
      <c r="Q162" s="35">
        <f t="shared" si="23"/>
        <v>168.26035200000001</v>
      </c>
      <c r="R162" s="35">
        <f t="shared" si="12"/>
        <v>0</v>
      </c>
    </row>
    <row r="163" spans="1:18" ht="12.75" customHeight="1">
      <c r="A163" s="30" t="s">
        <v>173</v>
      </c>
      <c r="B163" s="34">
        <v>75</v>
      </c>
      <c r="C163" s="30">
        <v>520</v>
      </c>
      <c r="G163" s="31">
        <f t="shared" si="13"/>
        <v>6</v>
      </c>
      <c r="H163" s="26">
        <f t="shared" si="14"/>
        <v>6</v>
      </c>
      <c r="I163" s="35">
        <f t="shared" si="15"/>
        <v>17.03</v>
      </c>
      <c r="J163" s="35">
        <f t="shared" si="16"/>
        <v>17.711200000000002</v>
      </c>
      <c r="K163" s="36">
        <f t="shared" si="17"/>
        <v>10</v>
      </c>
      <c r="L163" s="36">
        <f t="shared" si="18"/>
        <v>20</v>
      </c>
      <c r="M163" s="35">
        <f t="shared" si="19"/>
        <v>1615.2614400000004</v>
      </c>
      <c r="N163" s="35">
        <f t="shared" si="20"/>
        <v>3230.5228800000009</v>
      </c>
      <c r="O163" s="35">
        <f t="shared" si="21"/>
        <v>1553.1360000000002</v>
      </c>
      <c r="P163" s="35">
        <f t="shared" si="22"/>
        <v>3106.2720000000004</v>
      </c>
      <c r="Q163" s="35">
        <f t="shared" si="23"/>
        <v>161.52614400000004</v>
      </c>
      <c r="R163" s="35">
        <f t="shared" si="12"/>
        <v>0</v>
      </c>
    </row>
    <row r="164" spans="1:18" ht="12.75" customHeight="1">
      <c r="A164" s="30" t="s">
        <v>174</v>
      </c>
      <c r="B164" s="34">
        <v>110</v>
      </c>
      <c r="C164" s="30">
        <v>520</v>
      </c>
      <c r="G164" s="31">
        <f t="shared" si="13"/>
        <v>9</v>
      </c>
      <c r="H164" s="26">
        <f t="shared" si="14"/>
        <v>9</v>
      </c>
      <c r="I164" s="35">
        <f t="shared" si="15"/>
        <v>17.03</v>
      </c>
      <c r="J164" s="35">
        <f t="shared" si="16"/>
        <v>17.711200000000002</v>
      </c>
      <c r="K164" s="36">
        <f t="shared" si="17"/>
        <v>10</v>
      </c>
      <c r="L164" s="36">
        <f t="shared" si="18"/>
        <v>20</v>
      </c>
      <c r="M164" s="35">
        <f t="shared" si="19"/>
        <v>1615.2614400000004</v>
      </c>
      <c r="N164" s="35">
        <f t="shared" si="20"/>
        <v>3230.5228800000009</v>
      </c>
      <c r="O164" s="35">
        <f t="shared" si="21"/>
        <v>1553.1360000000002</v>
      </c>
      <c r="P164" s="35">
        <f t="shared" si="22"/>
        <v>3106.2720000000004</v>
      </c>
      <c r="Q164" s="35">
        <f t="shared" si="23"/>
        <v>161.52614400000004</v>
      </c>
      <c r="R164" s="35">
        <f t="shared" si="12"/>
        <v>0</v>
      </c>
    </row>
    <row r="165" spans="1:18" ht="12.75" customHeight="1">
      <c r="A165" s="30" t="s">
        <v>175</v>
      </c>
      <c r="B165" s="34">
        <v>148</v>
      </c>
      <c r="C165" s="30">
        <v>520</v>
      </c>
      <c r="G165" s="31">
        <f t="shared" si="13"/>
        <v>12</v>
      </c>
      <c r="H165" s="26">
        <f t="shared" si="14"/>
        <v>12</v>
      </c>
      <c r="I165" s="35">
        <f t="shared" si="15"/>
        <v>17.03</v>
      </c>
      <c r="J165" s="35">
        <f t="shared" si="16"/>
        <v>17.711200000000002</v>
      </c>
      <c r="K165" s="36">
        <f t="shared" si="17"/>
        <v>15</v>
      </c>
      <c r="L165" s="36">
        <f t="shared" si="18"/>
        <v>20</v>
      </c>
      <c r="M165" s="35">
        <f t="shared" si="19"/>
        <v>2422.8921600000003</v>
      </c>
      <c r="N165" s="35">
        <f t="shared" si="20"/>
        <v>3230.5228800000009</v>
      </c>
      <c r="O165" s="35">
        <f t="shared" si="21"/>
        <v>2329.7040000000006</v>
      </c>
      <c r="P165" s="35">
        <f t="shared" si="22"/>
        <v>3106.2720000000004</v>
      </c>
      <c r="Q165" s="35">
        <f t="shared" si="23"/>
        <v>161.52614400000004</v>
      </c>
      <c r="R165" s="35">
        <f t="shared" si="12"/>
        <v>0</v>
      </c>
    </row>
    <row r="166" spans="1:18" ht="12.75" customHeight="1">
      <c r="A166" s="30" t="s">
        <v>176</v>
      </c>
      <c r="B166" s="34">
        <v>171</v>
      </c>
      <c r="C166" s="30">
        <v>520</v>
      </c>
      <c r="G166" s="31">
        <f t="shared" si="13"/>
        <v>14</v>
      </c>
      <c r="H166" s="26">
        <f t="shared" si="14"/>
        <v>14</v>
      </c>
      <c r="I166" s="35">
        <f t="shared" si="15"/>
        <v>17.03</v>
      </c>
      <c r="J166" s="35">
        <f t="shared" si="16"/>
        <v>17.711200000000002</v>
      </c>
      <c r="K166" s="36">
        <f t="shared" si="17"/>
        <v>15</v>
      </c>
      <c r="L166" s="36">
        <f t="shared" si="18"/>
        <v>20</v>
      </c>
      <c r="M166" s="35">
        <f t="shared" si="19"/>
        <v>2422.8921600000003</v>
      </c>
      <c r="N166" s="35">
        <f t="shared" si="20"/>
        <v>3230.5228800000009</v>
      </c>
      <c r="O166" s="35">
        <f t="shared" si="21"/>
        <v>2329.7040000000006</v>
      </c>
      <c r="P166" s="35">
        <f t="shared" si="22"/>
        <v>3106.2720000000004</v>
      </c>
      <c r="Q166" s="35">
        <f t="shared" si="23"/>
        <v>161.52614400000004</v>
      </c>
      <c r="R166" s="35">
        <f t="shared" si="12"/>
        <v>0</v>
      </c>
    </row>
    <row r="167" spans="1:18" ht="12.75" customHeight="1">
      <c r="A167" s="30" t="s">
        <v>177</v>
      </c>
      <c r="B167" s="34">
        <v>220</v>
      </c>
      <c r="C167" s="30">
        <v>520</v>
      </c>
      <c r="G167" s="31">
        <f t="shared" si="13"/>
        <v>18</v>
      </c>
      <c r="H167" s="26">
        <f t="shared" si="14"/>
        <v>18</v>
      </c>
      <c r="I167" s="35">
        <f t="shared" si="15"/>
        <v>17.03</v>
      </c>
      <c r="J167" s="35">
        <f t="shared" si="16"/>
        <v>17.711200000000002</v>
      </c>
      <c r="K167" s="36">
        <f t="shared" si="17"/>
        <v>15</v>
      </c>
      <c r="L167" s="36">
        <f t="shared" si="18"/>
        <v>20</v>
      </c>
      <c r="M167" s="35">
        <f t="shared" si="19"/>
        <v>2422.8921600000003</v>
      </c>
      <c r="N167" s="35">
        <f t="shared" si="20"/>
        <v>3230.5228800000009</v>
      </c>
      <c r="O167" s="35">
        <f t="shared" si="21"/>
        <v>2329.7040000000006</v>
      </c>
      <c r="P167" s="35">
        <f t="shared" si="22"/>
        <v>3106.2720000000004</v>
      </c>
      <c r="Q167" s="35">
        <f t="shared" si="23"/>
        <v>161.52614400000004</v>
      </c>
      <c r="R167" s="35">
        <f t="shared" si="12"/>
        <v>0</v>
      </c>
    </row>
    <row r="168" spans="1:18" ht="12.75" customHeight="1">
      <c r="A168" s="30" t="s">
        <v>178</v>
      </c>
      <c r="B168" s="34">
        <v>195</v>
      </c>
      <c r="C168" s="30">
        <v>530</v>
      </c>
      <c r="G168" s="31">
        <f t="shared" si="13"/>
        <v>16</v>
      </c>
      <c r="H168" s="26">
        <f t="shared" si="14"/>
        <v>16</v>
      </c>
      <c r="I168" s="35">
        <f t="shared" si="15"/>
        <v>16.940000000000001</v>
      </c>
      <c r="J168" s="35">
        <f t="shared" si="16"/>
        <v>17.617600000000003</v>
      </c>
      <c r="K168" s="36">
        <f t="shared" si="17"/>
        <v>15</v>
      </c>
      <c r="L168" s="36">
        <f t="shared" si="18"/>
        <v>20</v>
      </c>
      <c r="M168" s="35">
        <f t="shared" si="19"/>
        <v>2410.087680000001</v>
      </c>
      <c r="N168" s="35">
        <f t="shared" si="20"/>
        <v>3213.450240000001</v>
      </c>
      <c r="O168" s="35">
        <f t="shared" si="21"/>
        <v>2317.3920000000003</v>
      </c>
      <c r="P168" s="35">
        <f t="shared" si="22"/>
        <v>3089.8560000000002</v>
      </c>
      <c r="Q168" s="35">
        <f t="shared" si="23"/>
        <v>160.67251200000004</v>
      </c>
      <c r="R168" s="35">
        <f t="shared" si="12"/>
        <v>0</v>
      </c>
    </row>
    <row r="169" spans="1:18" ht="12.75" customHeight="1">
      <c r="A169" s="30" t="s">
        <v>179</v>
      </c>
      <c r="B169" s="34">
        <v>236</v>
      </c>
      <c r="C169" s="30">
        <v>530</v>
      </c>
      <c r="G169" s="31">
        <f t="shared" si="13"/>
        <v>19</v>
      </c>
      <c r="H169" s="26">
        <f t="shared" si="14"/>
        <v>19</v>
      </c>
      <c r="I169" s="35">
        <f t="shared" si="15"/>
        <v>16.940000000000001</v>
      </c>
      <c r="J169" s="35">
        <f t="shared" si="16"/>
        <v>17.617600000000003</v>
      </c>
      <c r="K169" s="36">
        <f t="shared" si="17"/>
        <v>15</v>
      </c>
      <c r="L169" s="36">
        <f t="shared" si="18"/>
        <v>20</v>
      </c>
      <c r="M169" s="35">
        <f t="shared" si="19"/>
        <v>2410.087680000001</v>
      </c>
      <c r="N169" s="35">
        <f t="shared" si="20"/>
        <v>3213.450240000001</v>
      </c>
      <c r="O169" s="35">
        <f t="shared" si="21"/>
        <v>2317.3920000000003</v>
      </c>
      <c r="P169" s="35">
        <f t="shared" si="22"/>
        <v>3089.8560000000002</v>
      </c>
      <c r="Q169" s="35">
        <f t="shared" si="23"/>
        <v>160.67251200000004</v>
      </c>
      <c r="R169" s="35">
        <f t="shared" si="12"/>
        <v>0</v>
      </c>
    </row>
    <row r="170" spans="1:18" ht="12.75" customHeight="1">
      <c r="A170" s="30" t="s">
        <v>180</v>
      </c>
      <c r="B170" s="34">
        <v>349</v>
      </c>
      <c r="C170" s="30">
        <v>530</v>
      </c>
      <c r="G170" s="31">
        <f t="shared" si="13"/>
        <v>29</v>
      </c>
      <c r="H170" s="26">
        <f t="shared" si="14"/>
        <v>29</v>
      </c>
      <c r="I170" s="35">
        <f t="shared" si="15"/>
        <v>16.940000000000001</v>
      </c>
      <c r="J170" s="35">
        <f t="shared" si="16"/>
        <v>17.617600000000003</v>
      </c>
      <c r="K170" s="36">
        <f t="shared" si="17"/>
        <v>20</v>
      </c>
      <c r="L170" s="36">
        <f t="shared" si="18"/>
        <v>20</v>
      </c>
      <c r="M170" s="35">
        <f t="shared" si="19"/>
        <v>3213.450240000001</v>
      </c>
      <c r="N170" s="35">
        <f t="shared" si="20"/>
        <v>3213.450240000001</v>
      </c>
      <c r="O170" s="35">
        <f t="shared" si="21"/>
        <v>3089.8560000000002</v>
      </c>
      <c r="P170" s="35">
        <f t="shared" si="22"/>
        <v>3089.8560000000002</v>
      </c>
      <c r="Q170" s="35">
        <f t="shared" si="23"/>
        <v>160.67251200000004</v>
      </c>
      <c r="R170" s="35">
        <f t="shared" si="12"/>
        <v>0</v>
      </c>
    </row>
    <row r="171" spans="1:18" ht="12.75" customHeight="1">
      <c r="A171" s="30" t="s">
        <v>181</v>
      </c>
      <c r="B171" s="34">
        <v>69</v>
      </c>
      <c r="C171" s="30">
        <v>540</v>
      </c>
      <c r="G171" s="31">
        <f t="shared" si="13"/>
        <v>5</v>
      </c>
      <c r="H171" s="26">
        <f t="shared" si="14"/>
        <v>5</v>
      </c>
      <c r="I171" s="35">
        <f t="shared" si="15"/>
        <v>13.64</v>
      </c>
      <c r="J171" s="35">
        <f t="shared" si="16"/>
        <v>14.185600000000001</v>
      </c>
      <c r="K171" s="36">
        <f t="shared" si="17"/>
        <v>10</v>
      </c>
      <c r="L171" s="36">
        <f t="shared" si="18"/>
        <v>20</v>
      </c>
      <c r="M171" s="35">
        <f t="shared" si="19"/>
        <v>1293.7267200000001</v>
      </c>
      <c r="N171" s="35">
        <f t="shared" si="20"/>
        <v>2587.4534400000002</v>
      </c>
      <c r="O171" s="35">
        <f t="shared" si="21"/>
        <v>1243.9680000000001</v>
      </c>
      <c r="P171" s="35">
        <f t="shared" si="22"/>
        <v>2487.9360000000001</v>
      </c>
      <c r="Q171" s="35">
        <f t="shared" si="23"/>
        <v>129.37267200000002</v>
      </c>
      <c r="R171" s="35">
        <f t="shared" si="12"/>
        <v>0</v>
      </c>
    </row>
    <row r="172" spans="1:18" ht="12.75" customHeight="1">
      <c r="A172" s="30" t="s">
        <v>182</v>
      </c>
      <c r="B172" s="34">
        <v>71</v>
      </c>
      <c r="C172" s="30">
        <v>540</v>
      </c>
      <c r="G172" s="31">
        <f t="shared" si="13"/>
        <v>5</v>
      </c>
      <c r="H172" s="26">
        <f t="shared" si="14"/>
        <v>5</v>
      </c>
      <c r="I172" s="35">
        <f t="shared" si="15"/>
        <v>13.64</v>
      </c>
      <c r="J172" s="35">
        <f t="shared" si="16"/>
        <v>14.185600000000001</v>
      </c>
      <c r="K172" s="36">
        <f t="shared" si="17"/>
        <v>10</v>
      </c>
      <c r="L172" s="36">
        <f t="shared" si="18"/>
        <v>20</v>
      </c>
      <c r="M172" s="35">
        <f t="shared" si="19"/>
        <v>1293.7267200000001</v>
      </c>
      <c r="N172" s="35">
        <f t="shared" si="20"/>
        <v>2587.4534400000002</v>
      </c>
      <c r="O172" s="35">
        <f t="shared" si="21"/>
        <v>1243.9680000000001</v>
      </c>
      <c r="P172" s="35">
        <f t="shared" si="22"/>
        <v>2487.9360000000001</v>
      </c>
      <c r="Q172" s="35">
        <f t="shared" si="23"/>
        <v>129.37267200000002</v>
      </c>
      <c r="R172" s="35">
        <f t="shared" si="12"/>
        <v>0</v>
      </c>
    </row>
    <row r="173" spans="1:18" ht="12.75" customHeight="1">
      <c r="A173" s="30" t="s">
        <v>183</v>
      </c>
      <c r="B173" s="34">
        <v>93</v>
      </c>
      <c r="C173" s="30">
        <v>540</v>
      </c>
      <c r="G173" s="31">
        <f t="shared" si="13"/>
        <v>7</v>
      </c>
      <c r="H173" s="26">
        <f t="shared" si="14"/>
        <v>7</v>
      </c>
      <c r="I173" s="35">
        <f t="shared" si="15"/>
        <v>13.64</v>
      </c>
      <c r="J173" s="35">
        <f t="shared" si="16"/>
        <v>14.185600000000001</v>
      </c>
      <c r="K173" s="36">
        <f t="shared" si="17"/>
        <v>10</v>
      </c>
      <c r="L173" s="36">
        <f t="shared" si="18"/>
        <v>20</v>
      </c>
      <c r="M173" s="35">
        <f t="shared" si="19"/>
        <v>1293.7267200000001</v>
      </c>
      <c r="N173" s="35">
        <f t="shared" si="20"/>
        <v>2587.4534400000002</v>
      </c>
      <c r="O173" s="35">
        <f t="shared" si="21"/>
        <v>1243.9680000000001</v>
      </c>
      <c r="P173" s="35">
        <f t="shared" si="22"/>
        <v>2487.9360000000001</v>
      </c>
      <c r="Q173" s="35">
        <f t="shared" si="23"/>
        <v>129.37267200000002</v>
      </c>
      <c r="R173" s="35">
        <f t="shared" si="12"/>
        <v>0</v>
      </c>
    </row>
    <row r="174" spans="1:18" ht="12.75" customHeight="1">
      <c r="A174" s="30" t="s">
        <v>184</v>
      </c>
      <c r="B174" s="34">
        <v>88</v>
      </c>
      <c r="C174" s="30">
        <v>540</v>
      </c>
      <c r="G174" s="31">
        <f t="shared" si="13"/>
        <v>7</v>
      </c>
      <c r="H174" s="26">
        <f t="shared" si="14"/>
        <v>7</v>
      </c>
      <c r="I174" s="35">
        <f t="shared" si="15"/>
        <v>13.64</v>
      </c>
      <c r="J174" s="35">
        <f t="shared" si="16"/>
        <v>14.185600000000001</v>
      </c>
      <c r="K174" s="36">
        <f t="shared" si="17"/>
        <v>10</v>
      </c>
      <c r="L174" s="36">
        <f t="shared" si="18"/>
        <v>20</v>
      </c>
      <c r="M174" s="35">
        <f t="shared" si="19"/>
        <v>1293.7267200000001</v>
      </c>
      <c r="N174" s="35">
        <f t="shared" si="20"/>
        <v>2587.4534400000002</v>
      </c>
      <c r="O174" s="35">
        <f t="shared" si="21"/>
        <v>1243.9680000000001</v>
      </c>
      <c r="P174" s="35">
        <f t="shared" si="22"/>
        <v>2487.9360000000001</v>
      </c>
      <c r="Q174" s="35">
        <f t="shared" si="23"/>
        <v>129.37267200000002</v>
      </c>
      <c r="R174" s="35">
        <f t="shared" si="12"/>
        <v>0</v>
      </c>
    </row>
    <row r="175" spans="1:18" ht="12.75" customHeight="1">
      <c r="A175" s="30" t="s">
        <v>185</v>
      </c>
      <c r="B175" s="34">
        <v>80</v>
      </c>
      <c r="C175" s="30">
        <v>540</v>
      </c>
      <c r="G175" s="31">
        <f t="shared" si="13"/>
        <v>6</v>
      </c>
      <c r="H175" s="26">
        <f t="shared" si="14"/>
        <v>6</v>
      </c>
      <c r="I175" s="35">
        <f t="shared" si="15"/>
        <v>13.64</v>
      </c>
      <c r="J175" s="35">
        <f t="shared" si="16"/>
        <v>14.185600000000001</v>
      </c>
      <c r="K175" s="36">
        <f t="shared" si="17"/>
        <v>10</v>
      </c>
      <c r="L175" s="36">
        <f t="shared" si="18"/>
        <v>20</v>
      </c>
      <c r="M175" s="35">
        <f t="shared" si="19"/>
        <v>1293.7267200000001</v>
      </c>
      <c r="N175" s="35">
        <f t="shared" si="20"/>
        <v>2587.4534400000002</v>
      </c>
      <c r="O175" s="35">
        <f t="shared" si="21"/>
        <v>1243.9680000000001</v>
      </c>
      <c r="P175" s="35">
        <f t="shared" si="22"/>
        <v>2487.9360000000001</v>
      </c>
      <c r="Q175" s="35">
        <f t="shared" si="23"/>
        <v>129.37267200000002</v>
      </c>
      <c r="R175" s="35">
        <f t="shared" si="12"/>
        <v>0</v>
      </c>
    </row>
    <row r="176" spans="1:18" ht="12.75" customHeight="1">
      <c r="A176" s="30" t="s">
        <v>186</v>
      </c>
      <c r="B176" s="34">
        <v>128</v>
      </c>
      <c r="C176" s="30">
        <v>540</v>
      </c>
      <c r="G176" s="31">
        <f t="shared" si="13"/>
        <v>10</v>
      </c>
      <c r="H176" s="26">
        <f t="shared" si="14"/>
        <v>10</v>
      </c>
      <c r="I176" s="35">
        <f t="shared" si="15"/>
        <v>13.64</v>
      </c>
      <c r="J176" s="35">
        <f t="shared" si="16"/>
        <v>14.185600000000001</v>
      </c>
      <c r="K176" s="36">
        <f t="shared" si="17"/>
        <v>15</v>
      </c>
      <c r="L176" s="36">
        <f t="shared" si="18"/>
        <v>20</v>
      </c>
      <c r="M176" s="35">
        <f t="shared" si="19"/>
        <v>1940.5900800000004</v>
      </c>
      <c r="N176" s="35">
        <f t="shared" si="20"/>
        <v>2587.4534400000002</v>
      </c>
      <c r="O176" s="35">
        <f t="shared" si="21"/>
        <v>1865.9520000000005</v>
      </c>
      <c r="P176" s="35">
        <f t="shared" si="22"/>
        <v>2487.9360000000001</v>
      </c>
      <c r="Q176" s="35">
        <f t="shared" si="23"/>
        <v>129.37267200000002</v>
      </c>
      <c r="R176" s="35">
        <f t="shared" si="12"/>
        <v>0</v>
      </c>
    </row>
    <row r="177" spans="1:18" ht="12.75" customHeight="1">
      <c r="A177" s="30" t="s">
        <v>187</v>
      </c>
      <c r="B177" s="34">
        <v>62</v>
      </c>
      <c r="C177" s="30">
        <v>550</v>
      </c>
      <c r="G177" s="31">
        <f t="shared" si="13"/>
        <v>5</v>
      </c>
      <c r="H177" s="26">
        <f t="shared" si="14"/>
        <v>5</v>
      </c>
      <c r="I177" s="35">
        <f t="shared" si="15"/>
        <v>13.59</v>
      </c>
      <c r="J177" s="35">
        <f t="shared" si="16"/>
        <v>14.133599999999999</v>
      </c>
      <c r="K177" s="36">
        <f t="shared" si="17"/>
        <v>10</v>
      </c>
      <c r="L177" s="36">
        <f t="shared" si="18"/>
        <v>20</v>
      </c>
      <c r="M177" s="35">
        <f t="shared" si="19"/>
        <v>1288.98432</v>
      </c>
      <c r="N177" s="35">
        <f t="shared" si="20"/>
        <v>2577.9686400000001</v>
      </c>
      <c r="O177" s="35">
        <f t="shared" si="21"/>
        <v>1239.4080000000001</v>
      </c>
      <c r="P177" s="35">
        <f t="shared" si="22"/>
        <v>2478.8160000000003</v>
      </c>
      <c r="Q177" s="35">
        <f t="shared" si="23"/>
        <v>128.89843200000001</v>
      </c>
      <c r="R177" s="35">
        <f t="shared" si="12"/>
        <v>0</v>
      </c>
    </row>
    <row r="178" spans="1:18" ht="12.75" customHeight="1">
      <c r="A178" s="30" t="s">
        <v>188</v>
      </c>
      <c r="B178" s="34">
        <v>25</v>
      </c>
      <c r="C178" s="30">
        <v>550</v>
      </c>
      <c r="G178" s="31">
        <f t="shared" si="13"/>
        <v>2</v>
      </c>
      <c r="H178" s="26">
        <f t="shared" si="14"/>
        <v>2</v>
      </c>
      <c r="I178" s="35">
        <f t="shared" si="15"/>
        <v>13.59</v>
      </c>
      <c r="J178" s="35">
        <f t="shared" si="16"/>
        <v>14.133599999999999</v>
      </c>
      <c r="K178" s="36">
        <f t="shared" si="17"/>
        <v>10</v>
      </c>
      <c r="L178" s="36">
        <f t="shared" si="18"/>
        <v>10</v>
      </c>
      <c r="M178" s="35">
        <f t="shared" si="19"/>
        <v>1288.98432</v>
      </c>
      <c r="N178" s="35">
        <f t="shared" si="20"/>
        <v>1288.98432</v>
      </c>
      <c r="O178" s="35">
        <f t="shared" si="21"/>
        <v>1239.4080000000001</v>
      </c>
      <c r="P178" s="35">
        <f t="shared" si="22"/>
        <v>1239.4080000000001</v>
      </c>
      <c r="Q178" s="35">
        <f t="shared" si="23"/>
        <v>128.89843200000001</v>
      </c>
      <c r="R178" s="35">
        <f t="shared" si="12"/>
        <v>0</v>
      </c>
    </row>
    <row r="179" spans="1:18" ht="12.75" customHeight="1">
      <c r="A179" s="30" t="s">
        <v>189</v>
      </c>
      <c r="B179" s="34">
        <v>55</v>
      </c>
      <c r="C179" s="30">
        <v>550</v>
      </c>
      <c r="G179" s="31">
        <f t="shared" si="13"/>
        <v>4</v>
      </c>
      <c r="H179" s="26">
        <f t="shared" si="14"/>
        <v>4</v>
      </c>
      <c r="I179" s="35">
        <f t="shared" si="15"/>
        <v>13.59</v>
      </c>
      <c r="J179" s="35">
        <f t="shared" si="16"/>
        <v>14.133599999999999</v>
      </c>
      <c r="K179" s="36">
        <f t="shared" si="17"/>
        <v>10</v>
      </c>
      <c r="L179" s="36">
        <f t="shared" si="18"/>
        <v>10</v>
      </c>
      <c r="M179" s="35">
        <f t="shared" si="19"/>
        <v>1288.98432</v>
      </c>
      <c r="N179" s="35">
        <f t="shared" si="20"/>
        <v>1288.98432</v>
      </c>
      <c r="O179" s="35">
        <f t="shared" si="21"/>
        <v>1239.4080000000001</v>
      </c>
      <c r="P179" s="35">
        <f t="shared" si="22"/>
        <v>1239.4080000000001</v>
      </c>
      <c r="Q179" s="35">
        <f t="shared" si="23"/>
        <v>128.89843200000001</v>
      </c>
      <c r="R179" s="35">
        <f t="shared" si="12"/>
        <v>0</v>
      </c>
    </row>
    <row r="180" spans="1:18" ht="12.75" customHeight="1">
      <c r="A180" s="30" t="s">
        <v>190</v>
      </c>
      <c r="B180" s="34">
        <v>65</v>
      </c>
      <c r="C180" s="30">
        <v>550</v>
      </c>
      <c r="G180" s="31">
        <f t="shared" si="13"/>
        <v>5</v>
      </c>
      <c r="H180" s="26">
        <f t="shared" si="14"/>
        <v>5</v>
      </c>
      <c r="I180" s="35">
        <f t="shared" si="15"/>
        <v>13.59</v>
      </c>
      <c r="J180" s="35">
        <f t="shared" si="16"/>
        <v>14.133599999999999</v>
      </c>
      <c r="K180" s="36">
        <f t="shared" si="17"/>
        <v>10</v>
      </c>
      <c r="L180" s="36">
        <f t="shared" si="18"/>
        <v>20</v>
      </c>
      <c r="M180" s="35">
        <f t="shared" si="19"/>
        <v>1288.98432</v>
      </c>
      <c r="N180" s="35">
        <f t="shared" si="20"/>
        <v>2577.9686400000001</v>
      </c>
      <c r="O180" s="35">
        <f t="shared" si="21"/>
        <v>1239.4080000000001</v>
      </c>
      <c r="P180" s="35">
        <f t="shared" si="22"/>
        <v>2478.8160000000003</v>
      </c>
      <c r="Q180" s="35">
        <f t="shared" si="23"/>
        <v>128.89843200000001</v>
      </c>
      <c r="R180" s="35">
        <f t="shared" si="12"/>
        <v>0</v>
      </c>
    </row>
    <row r="181" spans="1:18" ht="12.75" customHeight="1">
      <c r="A181" s="30" t="s">
        <v>191</v>
      </c>
      <c r="B181" s="34">
        <v>33</v>
      </c>
      <c r="C181" s="30">
        <v>550</v>
      </c>
      <c r="G181" s="31">
        <f t="shared" si="13"/>
        <v>2</v>
      </c>
      <c r="H181" s="26">
        <f t="shared" si="14"/>
        <v>2</v>
      </c>
      <c r="I181" s="35">
        <f t="shared" si="15"/>
        <v>13.59</v>
      </c>
      <c r="J181" s="35">
        <f t="shared" si="16"/>
        <v>14.133599999999999</v>
      </c>
      <c r="K181" s="36">
        <f t="shared" si="17"/>
        <v>10</v>
      </c>
      <c r="L181" s="36">
        <f t="shared" si="18"/>
        <v>10</v>
      </c>
      <c r="M181" s="35">
        <f t="shared" si="19"/>
        <v>1288.98432</v>
      </c>
      <c r="N181" s="35">
        <f t="shared" si="20"/>
        <v>1288.98432</v>
      </c>
      <c r="O181" s="35">
        <f t="shared" si="21"/>
        <v>1239.4080000000001</v>
      </c>
      <c r="P181" s="35">
        <f t="shared" si="22"/>
        <v>1239.4080000000001</v>
      </c>
      <c r="Q181" s="35">
        <f t="shared" si="23"/>
        <v>128.89843200000001</v>
      </c>
      <c r="R181" s="35">
        <f t="shared" si="12"/>
        <v>0</v>
      </c>
    </row>
    <row r="182" spans="1:18" ht="12.75" customHeight="1">
      <c r="A182" s="30" t="s">
        <v>192</v>
      </c>
      <c r="B182" s="34">
        <v>85</v>
      </c>
      <c r="C182" s="30">
        <v>550</v>
      </c>
      <c r="G182" s="31">
        <f t="shared" si="13"/>
        <v>7</v>
      </c>
      <c r="H182" s="26">
        <f t="shared" si="14"/>
        <v>7</v>
      </c>
      <c r="I182" s="35">
        <f t="shared" si="15"/>
        <v>13.59</v>
      </c>
      <c r="J182" s="35">
        <f t="shared" si="16"/>
        <v>14.133599999999999</v>
      </c>
      <c r="K182" s="36">
        <f t="shared" si="17"/>
        <v>10</v>
      </c>
      <c r="L182" s="36">
        <f t="shared" si="18"/>
        <v>20</v>
      </c>
      <c r="M182" s="35">
        <f t="shared" si="19"/>
        <v>1288.98432</v>
      </c>
      <c r="N182" s="35">
        <f t="shared" si="20"/>
        <v>2577.9686400000001</v>
      </c>
      <c r="O182" s="35">
        <f t="shared" si="21"/>
        <v>1239.4080000000001</v>
      </c>
      <c r="P182" s="35">
        <f t="shared" si="22"/>
        <v>2478.8160000000003</v>
      </c>
      <c r="Q182" s="35">
        <f t="shared" si="23"/>
        <v>128.89843200000001</v>
      </c>
      <c r="R182" s="35">
        <f t="shared" si="12"/>
        <v>0</v>
      </c>
    </row>
    <row r="183" spans="1:18" ht="12.75" customHeight="1">
      <c r="A183" s="30" t="s">
        <v>193</v>
      </c>
      <c r="B183" s="34">
        <v>78</v>
      </c>
      <c r="C183" s="30">
        <v>550</v>
      </c>
      <c r="G183" s="31">
        <f t="shared" si="13"/>
        <v>6</v>
      </c>
      <c r="H183" s="26">
        <f t="shared" si="14"/>
        <v>6</v>
      </c>
      <c r="I183" s="35">
        <f t="shared" si="15"/>
        <v>13.59</v>
      </c>
      <c r="J183" s="35">
        <f t="shared" si="16"/>
        <v>14.133599999999999</v>
      </c>
      <c r="K183" s="36">
        <f t="shared" si="17"/>
        <v>10</v>
      </c>
      <c r="L183" s="36">
        <f t="shared" si="18"/>
        <v>20</v>
      </c>
      <c r="M183" s="35">
        <f t="shared" si="19"/>
        <v>1288.98432</v>
      </c>
      <c r="N183" s="35">
        <f t="shared" si="20"/>
        <v>2577.9686400000001</v>
      </c>
      <c r="O183" s="35">
        <f t="shared" si="21"/>
        <v>1239.4080000000001</v>
      </c>
      <c r="P183" s="35">
        <f t="shared" si="22"/>
        <v>2478.8160000000003</v>
      </c>
      <c r="Q183" s="35">
        <f t="shared" si="23"/>
        <v>128.89843200000001</v>
      </c>
      <c r="R183" s="35">
        <f t="shared" si="12"/>
        <v>0</v>
      </c>
    </row>
    <row r="184" spans="1:18" ht="12.75" customHeight="1">
      <c r="A184" s="30" t="s">
        <v>194</v>
      </c>
      <c r="B184" s="34">
        <v>115</v>
      </c>
      <c r="C184" s="30">
        <v>550</v>
      </c>
      <c r="G184" s="31">
        <f t="shared" si="13"/>
        <v>9</v>
      </c>
      <c r="H184" s="26">
        <f t="shared" si="14"/>
        <v>9</v>
      </c>
      <c r="I184" s="35">
        <f t="shared" si="15"/>
        <v>13.59</v>
      </c>
      <c r="J184" s="35">
        <f t="shared" si="16"/>
        <v>14.133599999999999</v>
      </c>
      <c r="K184" s="36">
        <f t="shared" si="17"/>
        <v>10</v>
      </c>
      <c r="L184" s="36">
        <f t="shared" si="18"/>
        <v>20</v>
      </c>
      <c r="M184" s="35">
        <f t="shared" si="19"/>
        <v>1288.98432</v>
      </c>
      <c r="N184" s="35">
        <f t="shared" si="20"/>
        <v>2577.9686400000001</v>
      </c>
      <c r="O184" s="35">
        <f t="shared" si="21"/>
        <v>1239.4080000000001</v>
      </c>
      <c r="P184" s="35">
        <f t="shared" si="22"/>
        <v>2478.8160000000003</v>
      </c>
      <c r="Q184" s="35">
        <f t="shared" si="23"/>
        <v>128.89843200000001</v>
      </c>
      <c r="R184" s="35">
        <f t="shared" si="12"/>
        <v>0</v>
      </c>
    </row>
    <row r="185" spans="1:18" ht="12.75" customHeight="1">
      <c r="A185" s="30" t="s">
        <v>195</v>
      </c>
      <c r="B185" s="34">
        <v>100</v>
      </c>
      <c r="C185" s="30">
        <v>610</v>
      </c>
      <c r="G185" s="31">
        <f t="shared" ref="G185:G216" si="24">INT(B185/12)</f>
        <v>8</v>
      </c>
      <c r="H185" s="26">
        <f t="shared" ref="H185:H216" si="25">INT((B185+$C$27)/12)</f>
        <v>8</v>
      </c>
      <c r="I185" s="35">
        <f t="shared" ref="I185:I216" si="26">VLOOKUP($C185,$A$72:$E$97,3)</f>
        <v>12.94</v>
      </c>
      <c r="J185" s="35">
        <f t="shared" ref="J185:J216" si="27">VLOOKUP($C185,$A$72:$E$97,4)</f>
        <v>13.457599999999999</v>
      </c>
      <c r="K185" s="36">
        <f t="shared" ref="K185:K216" si="28">VLOOKUP($H185,$A$109:$C$115,2)</f>
        <v>10</v>
      </c>
      <c r="L185" s="36">
        <f t="shared" ref="L185:L216" si="29">VLOOKUP($H185,$A$109:$C$115,3)</f>
        <v>20</v>
      </c>
      <c r="M185" s="35">
        <f t="shared" ref="M185:M216" si="30">$C$31*$J185*$K185*(1+$C$28/100)</f>
        <v>1227.33312</v>
      </c>
      <c r="N185" s="35">
        <f t="shared" ref="N185:N216" si="31">$C$31*$J185*$L185*(1+$C$28/100)</f>
        <v>2454.66624</v>
      </c>
      <c r="O185" s="35">
        <f t="shared" ref="O185:O216" si="32">$C$31*$I185*$K185*(1+$C$28/100)</f>
        <v>1180.1280000000002</v>
      </c>
      <c r="P185" s="35">
        <f t="shared" ref="P185:P216" si="33">$C$31*$I185*$L185*(1+$C$28/100)</f>
        <v>2360.2560000000003</v>
      </c>
      <c r="Q185" s="35">
        <f t="shared" ref="Q185:Q216" si="34">$D$62*$C$31*$J185*(1+$C$28/100)</f>
        <v>122.73331200000001</v>
      </c>
      <c r="R185" s="35">
        <f t="shared" si="12"/>
        <v>0</v>
      </c>
    </row>
    <row r="186" spans="1:18" ht="12.75" customHeight="1">
      <c r="A186" s="30" t="s">
        <v>196</v>
      </c>
      <c r="B186" s="34">
        <v>132</v>
      </c>
      <c r="C186" s="30">
        <v>610</v>
      </c>
      <c r="G186" s="31">
        <f t="shared" si="24"/>
        <v>11</v>
      </c>
      <c r="H186" s="26">
        <f t="shared" si="25"/>
        <v>11</v>
      </c>
      <c r="I186" s="35">
        <f t="shared" si="26"/>
        <v>12.94</v>
      </c>
      <c r="J186" s="35">
        <f t="shared" si="27"/>
        <v>13.457599999999999</v>
      </c>
      <c r="K186" s="36">
        <f t="shared" si="28"/>
        <v>15</v>
      </c>
      <c r="L186" s="36">
        <f t="shared" si="29"/>
        <v>20</v>
      </c>
      <c r="M186" s="35">
        <f t="shared" si="30"/>
        <v>1840.9996799999999</v>
      </c>
      <c r="N186" s="35">
        <f t="shared" si="31"/>
        <v>2454.66624</v>
      </c>
      <c r="O186" s="35">
        <f t="shared" si="32"/>
        <v>1770.1920000000002</v>
      </c>
      <c r="P186" s="35">
        <f t="shared" si="33"/>
        <v>2360.2560000000003</v>
      </c>
      <c r="Q186" s="35">
        <f t="shared" si="34"/>
        <v>122.73331200000001</v>
      </c>
      <c r="R186" s="35">
        <f t="shared" ref="R186:R249" si="35">$J186*($D$56/100)*(($C$29*$C$30)+$C$32)</f>
        <v>0</v>
      </c>
    </row>
    <row r="187" spans="1:18" ht="12.75" customHeight="1">
      <c r="A187" s="30" t="s">
        <v>197</v>
      </c>
      <c r="B187" s="34">
        <v>149</v>
      </c>
      <c r="C187" s="30">
        <v>610</v>
      </c>
      <c r="G187" s="31">
        <f t="shared" si="24"/>
        <v>12</v>
      </c>
      <c r="H187" s="26">
        <f t="shared" si="25"/>
        <v>12</v>
      </c>
      <c r="I187" s="35">
        <f t="shared" si="26"/>
        <v>12.94</v>
      </c>
      <c r="J187" s="35">
        <f t="shared" si="27"/>
        <v>13.457599999999999</v>
      </c>
      <c r="K187" s="36">
        <f t="shared" si="28"/>
        <v>15</v>
      </c>
      <c r="L187" s="36">
        <f t="shared" si="29"/>
        <v>20</v>
      </c>
      <c r="M187" s="35">
        <f t="shared" si="30"/>
        <v>1840.9996799999999</v>
      </c>
      <c r="N187" s="35">
        <f t="shared" si="31"/>
        <v>2454.66624</v>
      </c>
      <c r="O187" s="35">
        <f t="shared" si="32"/>
        <v>1770.1920000000002</v>
      </c>
      <c r="P187" s="35">
        <f t="shared" si="33"/>
        <v>2360.2560000000003</v>
      </c>
      <c r="Q187" s="35">
        <f t="shared" si="34"/>
        <v>122.73331200000001</v>
      </c>
      <c r="R187" s="35">
        <f t="shared" si="35"/>
        <v>0</v>
      </c>
    </row>
    <row r="188" spans="1:18" ht="12.75" customHeight="1">
      <c r="A188" s="30" t="s">
        <v>198</v>
      </c>
      <c r="B188" s="34">
        <v>68</v>
      </c>
      <c r="C188" s="30">
        <v>620</v>
      </c>
      <c r="G188" s="31">
        <f t="shared" si="24"/>
        <v>5</v>
      </c>
      <c r="H188" s="26">
        <f t="shared" si="25"/>
        <v>5</v>
      </c>
      <c r="I188" s="35">
        <f t="shared" si="26"/>
        <v>12.79</v>
      </c>
      <c r="J188" s="35">
        <f t="shared" si="27"/>
        <v>13.301599999999999</v>
      </c>
      <c r="K188" s="36">
        <f t="shared" si="28"/>
        <v>10</v>
      </c>
      <c r="L188" s="36">
        <f t="shared" si="29"/>
        <v>20</v>
      </c>
      <c r="M188" s="35">
        <f t="shared" si="30"/>
        <v>1213.10592</v>
      </c>
      <c r="N188" s="35">
        <f t="shared" si="31"/>
        <v>2426.2118399999999</v>
      </c>
      <c r="O188" s="35">
        <f t="shared" si="32"/>
        <v>1166.4480000000001</v>
      </c>
      <c r="P188" s="35">
        <f t="shared" si="33"/>
        <v>2332.8960000000002</v>
      </c>
      <c r="Q188" s="35">
        <f t="shared" si="34"/>
        <v>121.310592</v>
      </c>
      <c r="R188" s="35">
        <f t="shared" si="35"/>
        <v>0</v>
      </c>
    </row>
    <row r="189" spans="1:18" ht="12.75" customHeight="1">
      <c r="A189" s="30" t="s">
        <v>199</v>
      </c>
      <c r="B189" s="34">
        <v>65</v>
      </c>
      <c r="C189" s="30">
        <v>620</v>
      </c>
      <c r="G189" s="31">
        <f t="shared" si="24"/>
        <v>5</v>
      </c>
      <c r="H189" s="26">
        <f t="shared" si="25"/>
        <v>5</v>
      </c>
      <c r="I189" s="35">
        <f t="shared" si="26"/>
        <v>12.79</v>
      </c>
      <c r="J189" s="35">
        <f t="shared" si="27"/>
        <v>13.301599999999999</v>
      </c>
      <c r="K189" s="36">
        <f t="shared" si="28"/>
        <v>10</v>
      </c>
      <c r="L189" s="36">
        <f t="shared" si="29"/>
        <v>20</v>
      </c>
      <c r="M189" s="35">
        <f t="shared" si="30"/>
        <v>1213.10592</v>
      </c>
      <c r="N189" s="35">
        <f t="shared" si="31"/>
        <v>2426.2118399999999</v>
      </c>
      <c r="O189" s="35">
        <f t="shared" si="32"/>
        <v>1166.4480000000001</v>
      </c>
      <c r="P189" s="35">
        <f t="shared" si="33"/>
        <v>2332.8960000000002</v>
      </c>
      <c r="Q189" s="35">
        <f t="shared" si="34"/>
        <v>121.310592</v>
      </c>
      <c r="R189" s="35">
        <f t="shared" si="35"/>
        <v>0</v>
      </c>
    </row>
    <row r="190" spans="1:18" ht="12.75" customHeight="1">
      <c r="A190" s="30" t="s">
        <v>200</v>
      </c>
      <c r="B190" s="34">
        <v>74</v>
      </c>
      <c r="C190" s="30">
        <v>620</v>
      </c>
      <c r="G190" s="31">
        <f t="shared" si="24"/>
        <v>6</v>
      </c>
      <c r="H190" s="26">
        <f t="shared" si="25"/>
        <v>6</v>
      </c>
      <c r="I190" s="35">
        <f t="shared" si="26"/>
        <v>12.79</v>
      </c>
      <c r="J190" s="35">
        <f t="shared" si="27"/>
        <v>13.301599999999999</v>
      </c>
      <c r="K190" s="36">
        <f t="shared" si="28"/>
        <v>10</v>
      </c>
      <c r="L190" s="36">
        <f t="shared" si="29"/>
        <v>20</v>
      </c>
      <c r="M190" s="35">
        <f t="shared" si="30"/>
        <v>1213.10592</v>
      </c>
      <c r="N190" s="35">
        <f t="shared" si="31"/>
        <v>2426.2118399999999</v>
      </c>
      <c r="O190" s="35">
        <f t="shared" si="32"/>
        <v>1166.4480000000001</v>
      </c>
      <c r="P190" s="35">
        <f t="shared" si="33"/>
        <v>2332.8960000000002</v>
      </c>
      <c r="Q190" s="35">
        <f t="shared" si="34"/>
        <v>121.310592</v>
      </c>
      <c r="R190" s="35">
        <f t="shared" si="35"/>
        <v>0</v>
      </c>
    </row>
    <row r="191" spans="1:18" ht="12.75" customHeight="1">
      <c r="A191" s="30" t="s">
        <v>201</v>
      </c>
      <c r="B191" s="34">
        <v>101</v>
      </c>
      <c r="C191" s="30">
        <v>620</v>
      </c>
      <c r="G191" s="31">
        <f t="shared" si="24"/>
        <v>8</v>
      </c>
      <c r="H191" s="26">
        <f t="shared" si="25"/>
        <v>8</v>
      </c>
      <c r="I191" s="35">
        <f t="shared" si="26"/>
        <v>12.79</v>
      </c>
      <c r="J191" s="35">
        <f t="shared" si="27"/>
        <v>13.301599999999999</v>
      </c>
      <c r="K191" s="36">
        <f t="shared" si="28"/>
        <v>10</v>
      </c>
      <c r="L191" s="36">
        <f t="shared" si="29"/>
        <v>20</v>
      </c>
      <c r="M191" s="35">
        <f t="shared" si="30"/>
        <v>1213.10592</v>
      </c>
      <c r="N191" s="35">
        <f t="shared" si="31"/>
        <v>2426.2118399999999</v>
      </c>
      <c r="O191" s="35">
        <f t="shared" si="32"/>
        <v>1166.4480000000001</v>
      </c>
      <c r="P191" s="35">
        <f t="shared" si="33"/>
        <v>2332.8960000000002</v>
      </c>
      <c r="Q191" s="35">
        <f t="shared" si="34"/>
        <v>121.310592</v>
      </c>
      <c r="R191" s="35">
        <f t="shared" si="35"/>
        <v>0</v>
      </c>
    </row>
    <row r="192" spans="1:18" ht="12.75" customHeight="1">
      <c r="A192" s="30" t="s">
        <v>202</v>
      </c>
      <c r="B192" s="34">
        <v>13</v>
      </c>
      <c r="C192" s="30">
        <v>630</v>
      </c>
      <c r="G192" s="31">
        <f t="shared" si="24"/>
        <v>1</v>
      </c>
      <c r="H192" s="26">
        <f t="shared" si="25"/>
        <v>1</v>
      </c>
      <c r="I192" s="35">
        <f t="shared" si="26"/>
        <v>12.73</v>
      </c>
      <c r="J192" s="35">
        <f t="shared" si="27"/>
        <v>13.2392</v>
      </c>
      <c r="K192" s="36">
        <f t="shared" si="28"/>
        <v>5</v>
      </c>
      <c r="L192" s="36">
        <f t="shared" si="29"/>
        <v>10</v>
      </c>
      <c r="M192" s="35">
        <f t="shared" si="30"/>
        <v>603.70752000000005</v>
      </c>
      <c r="N192" s="35">
        <f t="shared" si="31"/>
        <v>1207.4150400000001</v>
      </c>
      <c r="O192" s="35">
        <f t="shared" si="32"/>
        <v>580.48800000000017</v>
      </c>
      <c r="P192" s="35">
        <f t="shared" si="33"/>
        <v>1160.9760000000003</v>
      </c>
      <c r="Q192" s="35">
        <f t="shared" si="34"/>
        <v>120.74150400000002</v>
      </c>
      <c r="R192" s="35">
        <f t="shared" si="35"/>
        <v>0</v>
      </c>
    </row>
    <row r="193" spans="1:18" ht="12.75" customHeight="1">
      <c r="A193" s="30" t="s">
        <v>203</v>
      </c>
      <c r="B193" s="34">
        <v>26</v>
      </c>
      <c r="C193" s="30">
        <v>630</v>
      </c>
      <c r="G193" s="31">
        <f t="shared" si="24"/>
        <v>2</v>
      </c>
      <c r="H193" s="26">
        <f t="shared" si="25"/>
        <v>2</v>
      </c>
      <c r="I193" s="35">
        <f t="shared" si="26"/>
        <v>12.73</v>
      </c>
      <c r="J193" s="35">
        <f t="shared" si="27"/>
        <v>13.2392</v>
      </c>
      <c r="K193" s="36">
        <f t="shared" si="28"/>
        <v>10</v>
      </c>
      <c r="L193" s="36">
        <f t="shared" si="29"/>
        <v>10</v>
      </c>
      <c r="M193" s="35">
        <f t="shared" si="30"/>
        <v>1207.4150400000001</v>
      </c>
      <c r="N193" s="35">
        <f t="shared" si="31"/>
        <v>1207.4150400000001</v>
      </c>
      <c r="O193" s="35">
        <f t="shared" si="32"/>
        <v>1160.9760000000003</v>
      </c>
      <c r="P193" s="35">
        <f t="shared" si="33"/>
        <v>1160.9760000000003</v>
      </c>
      <c r="Q193" s="35">
        <f t="shared" si="34"/>
        <v>120.74150400000002</v>
      </c>
      <c r="R193" s="35">
        <f t="shared" si="35"/>
        <v>0</v>
      </c>
    </row>
    <row r="194" spans="1:18" ht="12.75" customHeight="1">
      <c r="A194" s="30" t="s">
        <v>204</v>
      </c>
      <c r="B194" s="34">
        <v>4</v>
      </c>
      <c r="C194" s="30">
        <v>630</v>
      </c>
      <c r="G194" s="31">
        <f t="shared" si="24"/>
        <v>0</v>
      </c>
      <c r="H194" s="26">
        <f t="shared" si="25"/>
        <v>0</v>
      </c>
      <c r="I194" s="35">
        <f t="shared" si="26"/>
        <v>12.73</v>
      </c>
      <c r="J194" s="35">
        <f t="shared" si="27"/>
        <v>13.2392</v>
      </c>
      <c r="K194" s="36">
        <f t="shared" si="28"/>
        <v>0</v>
      </c>
      <c r="L194" s="36">
        <f t="shared" si="29"/>
        <v>0</v>
      </c>
      <c r="M194" s="35">
        <f t="shared" si="30"/>
        <v>0</v>
      </c>
      <c r="N194" s="35">
        <f t="shared" si="31"/>
        <v>0</v>
      </c>
      <c r="O194" s="35">
        <f t="shared" si="32"/>
        <v>0</v>
      </c>
      <c r="P194" s="35">
        <f t="shared" si="33"/>
        <v>0</v>
      </c>
      <c r="Q194" s="35">
        <f t="shared" si="34"/>
        <v>120.74150400000002</v>
      </c>
      <c r="R194" s="35">
        <f t="shared" si="35"/>
        <v>0</v>
      </c>
    </row>
    <row r="195" spans="1:18" ht="12.75" customHeight="1">
      <c r="A195" s="30" t="s">
        <v>205</v>
      </c>
      <c r="B195" s="34">
        <v>67</v>
      </c>
      <c r="C195" s="30">
        <v>630</v>
      </c>
      <c r="G195" s="31">
        <f t="shared" si="24"/>
        <v>5</v>
      </c>
      <c r="H195" s="26">
        <f t="shared" si="25"/>
        <v>5</v>
      </c>
      <c r="I195" s="35">
        <f t="shared" si="26"/>
        <v>12.73</v>
      </c>
      <c r="J195" s="35">
        <f t="shared" si="27"/>
        <v>13.2392</v>
      </c>
      <c r="K195" s="36">
        <f t="shared" si="28"/>
        <v>10</v>
      </c>
      <c r="L195" s="36">
        <f t="shared" si="29"/>
        <v>20</v>
      </c>
      <c r="M195" s="35">
        <f t="shared" si="30"/>
        <v>1207.4150400000001</v>
      </c>
      <c r="N195" s="35">
        <f t="shared" si="31"/>
        <v>2414.8300800000002</v>
      </c>
      <c r="O195" s="35">
        <f t="shared" si="32"/>
        <v>1160.9760000000003</v>
      </c>
      <c r="P195" s="35">
        <f t="shared" si="33"/>
        <v>2321.9520000000007</v>
      </c>
      <c r="Q195" s="35">
        <f t="shared" si="34"/>
        <v>120.74150400000002</v>
      </c>
      <c r="R195" s="35">
        <f t="shared" si="35"/>
        <v>0</v>
      </c>
    </row>
    <row r="196" spans="1:18" ht="12.75" customHeight="1">
      <c r="A196" s="30" t="s">
        <v>206</v>
      </c>
      <c r="B196" s="34">
        <v>56</v>
      </c>
      <c r="C196" s="30">
        <v>630</v>
      </c>
      <c r="G196" s="31">
        <f t="shared" si="24"/>
        <v>4</v>
      </c>
      <c r="H196" s="26">
        <f t="shared" si="25"/>
        <v>4</v>
      </c>
      <c r="I196" s="35">
        <f t="shared" si="26"/>
        <v>12.73</v>
      </c>
      <c r="J196" s="35">
        <f t="shared" si="27"/>
        <v>13.2392</v>
      </c>
      <c r="K196" s="36">
        <f t="shared" si="28"/>
        <v>10</v>
      </c>
      <c r="L196" s="36">
        <f t="shared" si="29"/>
        <v>10</v>
      </c>
      <c r="M196" s="35">
        <f t="shared" si="30"/>
        <v>1207.4150400000001</v>
      </c>
      <c r="N196" s="35">
        <f t="shared" si="31"/>
        <v>1207.4150400000001</v>
      </c>
      <c r="O196" s="35">
        <f t="shared" si="32"/>
        <v>1160.9760000000003</v>
      </c>
      <c r="P196" s="35">
        <f t="shared" si="33"/>
        <v>1160.9760000000003</v>
      </c>
      <c r="Q196" s="35">
        <f t="shared" si="34"/>
        <v>120.74150400000002</v>
      </c>
      <c r="R196" s="35">
        <f t="shared" si="35"/>
        <v>0</v>
      </c>
    </row>
    <row r="197" spans="1:18" ht="12.75" customHeight="1">
      <c r="A197" s="30" t="s">
        <v>207</v>
      </c>
      <c r="B197" s="34">
        <v>65</v>
      </c>
      <c r="C197" s="30">
        <v>630</v>
      </c>
      <c r="G197" s="31">
        <f t="shared" si="24"/>
        <v>5</v>
      </c>
      <c r="H197" s="26">
        <f t="shared" si="25"/>
        <v>5</v>
      </c>
      <c r="I197" s="35">
        <f t="shared" si="26"/>
        <v>12.73</v>
      </c>
      <c r="J197" s="35">
        <f t="shared" si="27"/>
        <v>13.2392</v>
      </c>
      <c r="K197" s="36">
        <f t="shared" si="28"/>
        <v>10</v>
      </c>
      <c r="L197" s="36">
        <f t="shared" si="29"/>
        <v>20</v>
      </c>
      <c r="M197" s="35">
        <f t="shared" si="30"/>
        <v>1207.4150400000001</v>
      </c>
      <c r="N197" s="35">
        <f t="shared" si="31"/>
        <v>2414.8300800000002</v>
      </c>
      <c r="O197" s="35">
        <f t="shared" si="32"/>
        <v>1160.9760000000003</v>
      </c>
      <c r="P197" s="35">
        <f t="shared" si="33"/>
        <v>2321.9520000000007</v>
      </c>
      <c r="Q197" s="35">
        <f t="shared" si="34"/>
        <v>120.74150400000002</v>
      </c>
      <c r="R197" s="35">
        <f t="shared" si="35"/>
        <v>0</v>
      </c>
    </row>
    <row r="198" spans="1:18" ht="12.75" customHeight="1">
      <c r="A198" s="30" t="s">
        <v>208</v>
      </c>
      <c r="B198" s="34">
        <v>38</v>
      </c>
      <c r="C198" s="30">
        <v>640</v>
      </c>
      <c r="G198" s="31">
        <f t="shared" si="24"/>
        <v>3</v>
      </c>
      <c r="H198" s="26">
        <f t="shared" si="25"/>
        <v>3</v>
      </c>
      <c r="I198" s="35">
        <f t="shared" si="26"/>
        <v>12.48</v>
      </c>
      <c r="J198" s="35">
        <f t="shared" si="27"/>
        <v>12.979200000000001</v>
      </c>
      <c r="K198" s="36">
        <f t="shared" si="28"/>
        <v>10</v>
      </c>
      <c r="L198" s="36">
        <f t="shared" si="29"/>
        <v>10</v>
      </c>
      <c r="M198" s="35">
        <f t="shared" si="30"/>
        <v>1183.7030400000001</v>
      </c>
      <c r="N198" s="35">
        <f t="shared" si="31"/>
        <v>1183.7030400000001</v>
      </c>
      <c r="O198" s="35">
        <f t="shared" si="32"/>
        <v>1138.1760000000002</v>
      </c>
      <c r="P198" s="35">
        <f t="shared" si="33"/>
        <v>1138.1760000000002</v>
      </c>
      <c r="Q198" s="35">
        <f t="shared" si="34"/>
        <v>118.37030400000002</v>
      </c>
      <c r="R198" s="35">
        <f t="shared" si="35"/>
        <v>0</v>
      </c>
    </row>
    <row r="199" spans="1:18" ht="12.75" customHeight="1">
      <c r="A199" s="30" t="s">
        <v>209</v>
      </c>
      <c r="B199" s="34">
        <v>5</v>
      </c>
      <c r="C199" s="30">
        <v>640</v>
      </c>
      <c r="G199" s="31">
        <f t="shared" si="24"/>
        <v>0</v>
      </c>
      <c r="H199" s="26">
        <f t="shared" si="25"/>
        <v>0</v>
      </c>
      <c r="I199" s="35">
        <f t="shared" si="26"/>
        <v>12.48</v>
      </c>
      <c r="J199" s="35">
        <f t="shared" si="27"/>
        <v>12.979200000000001</v>
      </c>
      <c r="K199" s="36">
        <f t="shared" si="28"/>
        <v>0</v>
      </c>
      <c r="L199" s="36">
        <f t="shared" si="29"/>
        <v>0</v>
      </c>
      <c r="M199" s="35">
        <f t="shared" si="30"/>
        <v>0</v>
      </c>
      <c r="N199" s="35">
        <f t="shared" si="31"/>
        <v>0</v>
      </c>
      <c r="O199" s="35">
        <f t="shared" si="32"/>
        <v>0</v>
      </c>
      <c r="P199" s="35">
        <f t="shared" si="33"/>
        <v>0</v>
      </c>
      <c r="Q199" s="35">
        <f t="shared" si="34"/>
        <v>118.37030400000002</v>
      </c>
      <c r="R199" s="35">
        <f t="shared" si="35"/>
        <v>0</v>
      </c>
    </row>
    <row r="200" spans="1:18" ht="12.75" customHeight="1">
      <c r="A200" s="30" t="s">
        <v>210</v>
      </c>
      <c r="B200" s="34">
        <v>45</v>
      </c>
      <c r="C200" s="30">
        <v>640</v>
      </c>
      <c r="G200" s="31">
        <f t="shared" si="24"/>
        <v>3</v>
      </c>
      <c r="H200" s="26">
        <f t="shared" si="25"/>
        <v>3</v>
      </c>
      <c r="I200" s="35">
        <f t="shared" si="26"/>
        <v>12.48</v>
      </c>
      <c r="J200" s="35">
        <f t="shared" si="27"/>
        <v>12.979200000000001</v>
      </c>
      <c r="K200" s="36">
        <f t="shared" si="28"/>
        <v>10</v>
      </c>
      <c r="L200" s="36">
        <f t="shared" si="29"/>
        <v>10</v>
      </c>
      <c r="M200" s="35">
        <f t="shared" si="30"/>
        <v>1183.7030400000001</v>
      </c>
      <c r="N200" s="35">
        <f t="shared" si="31"/>
        <v>1183.7030400000001</v>
      </c>
      <c r="O200" s="35">
        <f t="shared" si="32"/>
        <v>1138.1760000000002</v>
      </c>
      <c r="P200" s="35">
        <f t="shared" si="33"/>
        <v>1138.1760000000002</v>
      </c>
      <c r="Q200" s="35">
        <f t="shared" si="34"/>
        <v>118.37030400000002</v>
      </c>
      <c r="R200" s="35">
        <f t="shared" si="35"/>
        <v>0</v>
      </c>
    </row>
    <row r="201" spans="1:18" ht="12.75" customHeight="1">
      <c r="A201" s="30" t="s">
        <v>211</v>
      </c>
      <c r="B201" s="34">
        <v>76</v>
      </c>
      <c r="C201" s="30">
        <v>640</v>
      </c>
      <c r="G201" s="31">
        <f t="shared" si="24"/>
        <v>6</v>
      </c>
      <c r="H201" s="26">
        <f t="shared" si="25"/>
        <v>6</v>
      </c>
      <c r="I201" s="35">
        <f t="shared" si="26"/>
        <v>12.48</v>
      </c>
      <c r="J201" s="35">
        <f t="shared" si="27"/>
        <v>12.979200000000001</v>
      </c>
      <c r="K201" s="36">
        <f t="shared" si="28"/>
        <v>10</v>
      </c>
      <c r="L201" s="36">
        <f t="shared" si="29"/>
        <v>20</v>
      </c>
      <c r="M201" s="35">
        <f t="shared" si="30"/>
        <v>1183.7030400000001</v>
      </c>
      <c r="N201" s="35">
        <f t="shared" si="31"/>
        <v>2367.4060800000002</v>
      </c>
      <c r="O201" s="35">
        <f t="shared" si="32"/>
        <v>1138.1760000000002</v>
      </c>
      <c r="P201" s="35">
        <f t="shared" si="33"/>
        <v>2276.3520000000003</v>
      </c>
      <c r="Q201" s="35">
        <f t="shared" si="34"/>
        <v>118.37030400000002</v>
      </c>
      <c r="R201" s="35">
        <f t="shared" si="35"/>
        <v>0</v>
      </c>
    </row>
    <row r="202" spans="1:18" ht="12.75" customHeight="1">
      <c r="A202" s="30" t="s">
        <v>212</v>
      </c>
      <c r="B202" s="34">
        <v>132</v>
      </c>
      <c r="C202" s="30">
        <v>710</v>
      </c>
      <c r="G202" s="31">
        <f t="shared" si="24"/>
        <v>11</v>
      </c>
      <c r="H202" s="26">
        <f t="shared" si="25"/>
        <v>11</v>
      </c>
      <c r="I202" s="35">
        <f t="shared" si="26"/>
        <v>14.08</v>
      </c>
      <c r="J202" s="35">
        <f t="shared" si="27"/>
        <v>14.6432</v>
      </c>
      <c r="K202" s="36">
        <f t="shared" si="28"/>
        <v>15</v>
      </c>
      <c r="L202" s="36">
        <f t="shared" si="29"/>
        <v>20</v>
      </c>
      <c r="M202" s="35">
        <f t="shared" si="30"/>
        <v>2003.1897600000002</v>
      </c>
      <c r="N202" s="35">
        <f t="shared" si="31"/>
        <v>2670.9196800000004</v>
      </c>
      <c r="O202" s="35">
        <f t="shared" si="32"/>
        <v>1926.144</v>
      </c>
      <c r="P202" s="35">
        <f t="shared" si="33"/>
        <v>2568.1920000000005</v>
      </c>
      <c r="Q202" s="35">
        <f t="shared" si="34"/>
        <v>133.545984</v>
      </c>
      <c r="R202" s="35">
        <f t="shared" si="35"/>
        <v>0</v>
      </c>
    </row>
    <row r="203" spans="1:18" ht="12.75" customHeight="1">
      <c r="A203" s="30" t="s">
        <v>213</v>
      </c>
      <c r="B203" s="34">
        <v>198</v>
      </c>
      <c r="C203" s="30">
        <v>710</v>
      </c>
      <c r="G203" s="31">
        <f t="shared" si="24"/>
        <v>16</v>
      </c>
      <c r="H203" s="26">
        <f t="shared" si="25"/>
        <v>16</v>
      </c>
      <c r="I203" s="35">
        <f t="shared" si="26"/>
        <v>14.08</v>
      </c>
      <c r="J203" s="35">
        <f t="shared" si="27"/>
        <v>14.6432</v>
      </c>
      <c r="K203" s="36">
        <f t="shared" si="28"/>
        <v>15</v>
      </c>
      <c r="L203" s="36">
        <f t="shared" si="29"/>
        <v>20</v>
      </c>
      <c r="M203" s="35">
        <f t="shared" si="30"/>
        <v>2003.1897600000002</v>
      </c>
      <c r="N203" s="35">
        <f t="shared" si="31"/>
        <v>2670.9196800000004</v>
      </c>
      <c r="O203" s="35">
        <f t="shared" si="32"/>
        <v>1926.144</v>
      </c>
      <c r="P203" s="35">
        <f t="shared" si="33"/>
        <v>2568.1920000000005</v>
      </c>
      <c r="Q203" s="35">
        <f t="shared" si="34"/>
        <v>133.545984</v>
      </c>
      <c r="R203" s="35">
        <f t="shared" si="35"/>
        <v>0</v>
      </c>
    </row>
    <row r="204" spans="1:18" ht="12.75" customHeight="1">
      <c r="A204" s="30" t="s">
        <v>214</v>
      </c>
      <c r="B204" s="34">
        <v>310</v>
      </c>
      <c r="C204" s="30">
        <v>710</v>
      </c>
      <c r="G204" s="31">
        <f t="shared" si="24"/>
        <v>25</v>
      </c>
      <c r="H204" s="26">
        <f t="shared" si="25"/>
        <v>25</v>
      </c>
      <c r="I204" s="35">
        <f t="shared" si="26"/>
        <v>14.08</v>
      </c>
      <c r="J204" s="35">
        <f t="shared" si="27"/>
        <v>14.6432</v>
      </c>
      <c r="K204" s="36">
        <f t="shared" si="28"/>
        <v>20</v>
      </c>
      <c r="L204" s="36">
        <f t="shared" si="29"/>
        <v>20</v>
      </c>
      <c r="M204" s="35">
        <f t="shared" si="30"/>
        <v>2670.9196800000004</v>
      </c>
      <c r="N204" s="35">
        <f t="shared" si="31"/>
        <v>2670.9196800000004</v>
      </c>
      <c r="O204" s="35">
        <f t="shared" si="32"/>
        <v>2568.1920000000005</v>
      </c>
      <c r="P204" s="35">
        <f t="shared" si="33"/>
        <v>2568.1920000000005</v>
      </c>
      <c r="Q204" s="35">
        <f t="shared" si="34"/>
        <v>133.545984</v>
      </c>
      <c r="R204" s="35">
        <f t="shared" si="35"/>
        <v>0</v>
      </c>
    </row>
    <row r="205" spans="1:18" ht="12.75" customHeight="1">
      <c r="A205" s="30" t="s">
        <v>215</v>
      </c>
      <c r="B205" s="34">
        <v>70</v>
      </c>
      <c r="C205" s="30">
        <v>720</v>
      </c>
      <c r="G205" s="31">
        <f t="shared" si="24"/>
        <v>5</v>
      </c>
      <c r="H205" s="26">
        <f t="shared" si="25"/>
        <v>5</v>
      </c>
      <c r="I205" s="35">
        <f t="shared" si="26"/>
        <v>12.45</v>
      </c>
      <c r="J205" s="35">
        <f t="shared" si="27"/>
        <v>12.948</v>
      </c>
      <c r="K205" s="36">
        <f t="shared" si="28"/>
        <v>10</v>
      </c>
      <c r="L205" s="36">
        <f t="shared" si="29"/>
        <v>20</v>
      </c>
      <c r="M205" s="35">
        <f t="shared" si="30"/>
        <v>1180.8576000000003</v>
      </c>
      <c r="N205" s="35">
        <f t="shared" si="31"/>
        <v>2361.7152000000006</v>
      </c>
      <c r="O205" s="35">
        <f t="shared" si="32"/>
        <v>1135.44</v>
      </c>
      <c r="P205" s="35">
        <f t="shared" si="33"/>
        <v>2270.88</v>
      </c>
      <c r="Q205" s="35">
        <f t="shared" si="34"/>
        <v>118.08576000000002</v>
      </c>
      <c r="R205" s="35">
        <f t="shared" si="35"/>
        <v>0</v>
      </c>
    </row>
    <row r="206" spans="1:18" ht="12.75" customHeight="1">
      <c r="A206" s="30" t="s">
        <v>216</v>
      </c>
      <c r="B206" s="34">
        <v>109</v>
      </c>
      <c r="C206" s="30">
        <v>720</v>
      </c>
      <c r="G206" s="31">
        <f t="shared" si="24"/>
        <v>9</v>
      </c>
      <c r="H206" s="26">
        <f t="shared" si="25"/>
        <v>9</v>
      </c>
      <c r="I206" s="35">
        <f t="shared" si="26"/>
        <v>12.45</v>
      </c>
      <c r="J206" s="35">
        <f t="shared" si="27"/>
        <v>12.948</v>
      </c>
      <c r="K206" s="36">
        <f t="shared" si="28"/>
        <v>10</v>
      </c>
      <c r="L206" s="36">
        <f t="shared" si="29"/>
        <v>20</v>
      </c>
      <c r="M206" s="35">
        <f t="shared" si="30"/>
        <v>1180.8576000000003</v>
      </c>
      <c r="N206" s="35">
        <f t="shared" si="31"/>
        <v>2361.7152000000006</v>
      </c>
      <c r="O206" s="35">
        <f t="shared" si="32"/>
        <v>1135.44</v>
      </c>
      <c r="P206" s="35">
        <f t="shared" si="33"/>
        <v>2270.88</v>
      </c>
      <c r="Q206" s="35">
        <f t="shared" si="34"/>
        <v>118.08576000000002</v>
      </c>
      <c r="R206" s="35">
        <f t="shared" si="35"/>
        <v>0</v>
      </c>
    </row>
    <row r="207" spans="1:18" ht="12.75" customHeight="1">
      <c r="A207" s="30" t="s">
        <v>217</v>
      </c>
      <c r="B207" s="34">
        <v>307</v>
      </c>
      <c r="C207" s="30">
        <v>720</v>
      </c>
      <c r="G207" s="31">
        <f t="shared" si="24"/>
        <v>25</v>
      </c>
      <c r="H207" s="26">
        <f t="shared" si="25"/>
        <v>25</v>
      </c>
      <c r="I207" s="35">
        <f t="shared" si="26"/>
        <v>12.45</v>
      </c>
      <c r="J207" s="35">
        <f t="shared" si="27"/>
        <v>12.948</v>
      </c>
      <c r="K207" s="36">
        <f t="shared" si="28"/>
        <v>20</v>
      </c>
      <c r="L207" s="36">
        <f t="shared" si="29"/>
        <v>20</v>
      </c>
      <c r="M207" s="35">
        <f t="shared" si="30"/>
        <v>2361.7152000000006</v>
      </c>
      <c r="N207" s="35">
        <f t="shared" si="31"/>
        <v>2361.7152000000006</v>
      </c>
      <c r="O207" s="35">
        <f t="shared" si="32"/>
        <v>2270.88</v>
      </c>
      <c r="P207" s="35">
        <f t="shared" si="33"/>
        <v>2270.88</v>
      </c>
      <c r="Q207" s="35">
        <f t="shared" si="34"/>
        <v>118.08576000000002</v>
      </c>
      <c r="R207" s="35">
        <f t="shared" si="35"/>
        <v>0</v>
      </c>
    </row>
    <row r="208" spans="1:18" ht="12.75" customHeight="1">
      <c r="A208" s="30" t="s">
        <v>218</v>
      </c>
      <c r="B208" s="34">
        <v>14</v>
      </c>
      <c r="C208" s="30">
        <v>730</v>
      </c>
      <c r="G208" s="31">
        <f t="shared" si="24"/>
        <v>1</v>
      </c>
      <c r="H208" s="26">
        <f t="shared" si="25"/>
        <v>1</v>
      </c>
      <c r="I208" s="35">
        <f t="shared" si="26"/>
        <v>9</v>
      </c>
      <c r="J208" s="35">
        <f t="shared" si="27"/>
        <v>9</v>
      </c>
      <c r="K208" s="36">
        <f t="shared" si="28"/>
        <v>5</v>
      </c>
      <c r="L208" s="36">
        <f t="shared" si="29"/>
        <v>10</v>
      </c>
      <c r="M208" s="35">
        <f t="shared" si="30"/>
        <v>410.40000000000003</v>
      </c>
      <c r="N208" s="35">
        <f t="shared" si="31"/>
        <v>820.80000000000007</v>
      </c>
      <c r="O208" s="35">
        <f t="shared" si="32"/>
        <v>410.40000000000003</v>
      </c>
      <c r="P208" s="35">
        <f t="shared" si="33"/>
        <v>820.80000000000007</v>
      </c>
      <c r="Q208" s="35">
        <f t="shared" si="34"/>
        <v>82.080000000000013</v>
      </c>
      <c r="R208" s="35">
        <f t="shared" si="35"/>
        <v>0</v>
      </c>
    </row>
    <row r="209" spans="1:18" ht="12.75" customHeight="1">
      <c r="A209" s="30" t="s">
        <v>219</v>
      </c>
      <c r="B209" s="34">
        <v>13</v>
      </c>
      <c r="C209" s="30">
        <v>730</v>
      </c>
      <c r="G209" s="31">
        <f t="shared" si="24"/>
        <v>1</v>
      </c>
      <c r="H209" s="26">
        <f t="shared" si="25"/>
        <v>1</v>
      </c>
      <c r="I209" s="35">
        <f t="shared" si="26"/>
        <v>9</v>
      </c>
      <c r="J209" s="35">
        <f t="shared" si="27"/>
        <v>9</v>
      </c>
      <c r="K209" s="36">
        <f t="shared" si="28"/>
        <v>5</v>
      </c>
      <c r="L209" s="36">
        <f t="shared" si="29"/>
        <v>10</v>
      </c>
      <c r="M209" s="35">
        <f t="shared" si="30"/>
        <v>410.40000000000003</v>
      </c>
      <c r="N209" s="35">
        <f t="shared" si="31"/>
        <v>820.80000000000007</v>
      </c>
      <c r="O209" s="35">
        <f t="shared" si="32"/>
        <v>410.40000000000003</v>
      </c>
      <c r="P209" s="35">
        <f t="shared" si="33"/>
        <v>820.80000000000007</v>
      </c>
      <c r="Q209" s="35">
        <f t="shared" si="34"/>
        <v>82.080000000000013</v>
      </c>
      <c r="R209" s="35">
        <f t="shared" si="35"/>
        <v>0</v>
      </c>
    </row>
    <row r="210" spans="1:18" ht="12.75" customHeight="1">
      <c r="A210" s="30" t="s">
        <v>220</v>
      </c>
      <c r="B210" s="34">
        <v>27</v>
      </c>
      <c r="C210" s="30">
        <v>730</v>
      </c>
      <c r="G210" s="31">
        <f t="shared" si="24"/>
        <v>2</v>
      </c>
      <c r="H210" s="26">
        <f t="shared" si="25"/>
        <v>2</v>
      </c>
      <c r="I210" s="35">
        <f t="shared" si="26"/>
        <v>9</v>
      </c>
      <c r="J210" s="35">
        <f t="shared" si="27"/>
        <v>9</v>
      </c>
      <c r="K210" s="36">
        <f t="shared" si="28"/>
        <v>10</v>
      </c>
      <c r="L210" s="36">
        <f t="shared" si="29"/>
        <v>10</v>
      </c>
      <c r="M210" s="35">
        <f t="shared" si="30"/>
        <v>820.80000000000007</v>
      </c>
      <c r="N210" s="35">
        <f t="shared" si="31"/>
        <v>820.80000000000007</v>
      </c>
      <c r="O210" s="35">
        <f t="shared" si="32"/>
        <v>820.80000000000007</v>
      </c>
      <c r="P210" s="35">
        <f t="shared" si="33"/>
        <v>820.80000000000007</v>
      </c>
      <c r="Q210" s="35">
        <f t="shared" si="34"/>
        <v>82.080000000000013</v>
      </c>
      <c r="R210" s="35">
        <f t="shared" si="35"/>
        <v>0</v>
      </c>
    </row>
    <row r="211" spans="1:18" ht="12.75" customHeight="1">
      <c r="A211" s="30" t="s">
        <v>221</v>
      </c>
      <c r="B211" s="34">
        <v>66</v>
      </c>
      <c r="C211" s="30">
        <v>730</v>
      </c>
      <c r="G211" s="31">
        <f t="shared" si="24"/>
        <v>5</v>
      </c>
      <c r="H211" s="26">
        <f t="shared" si="25"/>
        <v>5</v>
      </c>
      <c r="I211" s="35">
        <f t="shared" si="26"/>
        <v>9</v>
      </c>
      <c r="J211" s="35">
        <f t="shared" si="27"/>
        <v>9</v>
      </c>
      <c r="K211" s="36">
        <f t="shared" si="28"/>
        <v>10</v>
      </c>
      <c r="L211" s="36">
        <f t="shared" si="29"/>
        <v>20</v>
      </c>
      <c r="M211" s="35">
        <f t="shared" si="30"/>
        <v>820.80000000000007</v>
      </c>
      <c r="N211" s="35">
        <f t="shared" si="31"/>
        <v>1641.6000000000001</v>
      </c>
      <c r="O211" s="35">
        <f t="shared" si="32"/>
        <v>820.80000000000007</v>
      </c>
      <c r="P211" s="35">
        <f t="shared" si="33"/>
        <v>1641.6000000000001</v>
      </c>
      <c r="Q211" s="35">
        <f t="shared" si="34"/>
        <v>82.080000000000013</v>
      </c>
      <c r="R211" s="35">
        <f t="shared" si="35"/>
        <v>0</v>
      </c>
    </row>
    <row r="212" spans="1:18" ht="12.75" customHeight="1">
      <c r="A212" s="30" t="s">
        <v>222</v>
      </c>
      <c r="B212" s="34">
        <v>53</v>
      </c>
      <c r="C212" s="30">
        <v>730</v>
      </c>
      <c r="G212" s="31">
        <f t="shared" si="24"/>
        <v>4</v>
      </c>
      <c r="H212" s="26">
        <f t="shared" si="25"/>
        <v>4</v>
      </c>
      <c r="I212" s="35">
        <f t="shared" si="26"/>
        <v>9</v>
      </c>
      <c r="J212" s="35">
        <f t="shared" si="27"/>
        <v>9</v>
      </c>
      <c r="K212" s="36">
        <f t="shared" si="28"/>
        <v>10</v>
      </c>
      <c r="L212" s="36">
        <f t="shared" si="29"/>
        <v>10</v>
      </c>
      <c r="M212" s="35">
        <f t="shared" si="30"/>
        <v>820.80000000000007</v>
      </c>
      <c r="N212" s="35">
        <f t="shared" si="31"/>
        <v>820.80000000000007</v>
      </c>
      <c r="O212" s="35">
        <f t="shared" si="32"/>
        <v>820.80000000000007</v>
      </c>
      <c r="P212" s="35">
        <f t="shared" si="33"/>
        <v>820.80000000000007</v>
      </c>
      <c r="Q212" s="35">
        <f t="shared" si="34"/>
        <v>82.080000000000013</v>
      </c>
      <c r="R212" s="35">
        <f t="shared" si="35"/>
        <v>0</v>
      </c>
    </row>
    <row r="213" spans="1:18" ht="12.75" customHeight="1">
      <c r="A213" s="30" t="s">
        <v>223</v>
      </c>
      <c r="B213" s="34">
        <v>93</v>
      </c>
      <c r="C213" s="30">
        <v>730</v>
      </c>
      <c r="G213" s="31">
        <f t="shared" si="24"/>
        <v>7</v>
      </c>
      <c r="H213" s="26">
        <f t="shared" si="25"/>
        <v>7</v>
      </c>
      <c r="I213" s="35">
        <f t="shared" si="26"/>
        <v>9</v>
      </c>
      <c r="J213" s="35">
        <f t="shared" si="27"/>
        <v>9</v>
      </c>
      <c r="K213" s="36">
        <f t="shared" si="28"/>
        <v>10</v>
      </c>
      <c r="L213" s="36">
        <f t="shared" si="29"/>
        <v>20</v>
      </c>
      <c r="M213" s="35">
        <f t="shared" si="30"/>
        <v>820.80000000000007</v>
      </c>
      <c r="N213" s="35">
        <f t="shared" si="31"/>
        <v>1641.6000000000001</v>
      </c>
      <c r="O213" s="35">
        <f t="shared" si="32"/>
        <v>820.80000000000007</v>
      </c>
      <c r="P213" s="35">
        <f t="shared" si="33"/>
        <v>1641.6000000000001</v>
      </c>
      <c r="Q213" s="35">
        <f t="shared" si="34"/>
        <v>82.080000000000013</v>
      </c>
      <c r="R213" s="35">
        <f t="shared" si="35"/>
        <v>0</v>
      </c>
    </row>
    <row r="214" spans="1:18" ht="12.75" customHeight="1">
      <c r="A214" s="30" t="s">
        <v>224</v>
      </c>
      <c r="B214" s="34">
        <v>25</v>
      </c>
      <c r="C214" s="30">
        <v>730</v>
      </c>
      <c r="G214" s="31">
        <f t="shared" si="24"/>
        <v>2</v>
      </c>
      <c r="H214" s="26">
        <f t="shared" si="25"/>
        <v>2</v>
      </c>
      <c r="I214" s="35">
        <f t="shared" si="26"/>
        <v>9</v>
      </c>
      <c r="J214" s="35">
        <f t="shared" si="27"/>
        <v>9</v>
      </c>
      <c r="K214" s="36">
        <f t="shared" si="28"/>
        <v>10</v>
      </c>
      <c r="L214" s="36">
        <f t="shared" si="29"/>
        <v>10</v>
      </c>
      <c r="M214" s="35">
        <f t="shared" si="30"/>
        <v>820.80000000000007</v>
      </c>
      <c r="N214" s="35">
        <f t="shared" si="31"/>
        <v>820.80000000000007</v>
      </c>
      <c r="O214" s="35">
        <f t="shared" si="32"/>
        <v>820.80000000000007</v>
      </c>
      <c r="P214" s="35">
        <f t="shared" si="33"/>
        <v>820.80000000000007</v>
      </c>
      <c r="Q214" s="35">
        <f t="shared" si="34"/>
        <v>82.080000000000013</v>
      </c>
      <c r="R214" s="35">
        <f t="shared" si="35"/>
        <v>0</v>
      </c>
    </row>
    <row r="215" spans="1:18" ht="12.75" customHeight="1">
      <c r="A215" s="30" t="s">
        <v>225</v>
      </c>
      <c r="B215" s="34">
        <v>89</v>
      </c>
      <c r="C215" s="30">
        <v>730</v>
      </c>
      <c r="G215" s="31">
        <f t="shared" si="24"/>
        <v>7</v>
      </c>
      <c r="H215" s="26">
        <f t="shared" si="25"/>
        <v>7</v>
      </c>
      <c r="I215" s="35">
        <f t="shared" si="26"/>
        <v>9</v>
      </c>
      <c r="J215" s="35">
        <f t="shared" si="27"/>
        <v>9</v>
      </c>
      <c r="K215" s="36">
        <f t="shared" si="28"/>
        <v>10</v>
      </c>
      <c r="L215" s="36">
        <f t="shared" si="29"/>
        <v>20</v>
      </c>
      <c r="M215" s="35">
        <f t="shared" si="30"/>
        <v>820.80000000000007</v>
      </c>
      <c r="N215" s="35">
        <f t="shared" si="31"/>
        <v>1641.6000000000001</v>
      </c>
      <c r="O215" s="35">
        <f t="shared" si="32"/>
        <v>820.80000000000007</v>
      </c>
      <c r="P215" s="35">
        <f t="shared" si="33"/>
        <v>1641.6000000000001</v>
      </c>
      <c r="Q215" s="35">
        <f t="shared" si="34"/>
        <v>82.080000000000013</v>
      </c>
      <c r="R215" s="35">
        <f t="shared" si="35"/>
        <v>0</v>
      </c>
    </row>
    <row r="216" spans="1:18" ht="12.75" customHeight="1">
      <c r="A216" s="30" t="s">
        <v>226</v>
      </c>
      <c r="B216" s="34">
        <v>30</v>
      </c>
      <c r="C216" s="30">
        <v>730</v>
      </c>
      <c r="G216" s="31">
        <f t="shared" si="24"/>
        <v>2</v>
      </c>
      <c r="H216" s="26">
        <f t="shared" si="25"/>
        <v>2</v>
      </c>
      <c r="I216" s="35">
        <f t="shared" si="26"/>
        <v>9</v>
      </c>
      <c r="J216" s="35">
        <f t="shared" si="27"/>
        <v>9</v>
      </c>
      <c r="K216" s="36">
        <f t="shared" si="28"/>
        <v>10</v>
      </c>
      <c r="L216" s="36">
        <f t="shared" si="29"/>
        <v>10</v>
      </c>
      <c r="M216" s="35">
        <f t="shared" si="30"/>
        <v>820.80000000000007</v>
      </c>
      <c r="N216" s="35">
        <f t="shared" si="31"/>
        <v>820.80000000000007</v>
      </c>
      <c r="O216" s="35">
        <f t="shared" si="32"/>
        <v>820.80000000000007</v>
      </c>
      <c r="P216" s="35">
        <f t="shared" si="33"/>
        <v>820.80000000000007</v>
      </c>
      <c r="Q216" s="35">
        <f t="shared" si="34"/>
        <v>82.080000000000013</v>
      </c>
      <c r="R216" s="35">
        <f t="shared" si="35"/>
        <v>0</v>
      </c>
    </row>
    <row r="217" spans="1:18" ht="12.75" customHeight="1">
      <c r="A217" s="30" t="s">
        <v>227</v>
      </c>
      <c r="B217" s="34">
        <v>78</v>
      </c>
      <c r="C217" s="30">
        <v>730</v>
      </c>
      <c r="G217" s="31">
        <f t="shared" ref="G217:G248" si="36">INT(B217/12)</f>
        <v>6</v>
      </c>
      <c r="H217" s="26">
        <f t="shared" ref="H217:H248" si="37">INT((B217+$C$27)/12)</f>
        <v>6</v>
      </c>
      <c r="I217" s="35">
        <f t="shared" ref="I217:I248" si="38">VLOOKUP($C217,$A$72:$E$97,3)</f>
        <v>9</v>
      </c>
      <c r="J217" s="35">
        <f t="shared" ref="J217:J248" si="39">VLOOKUP($C217,$A$72:$E$97,4)</f>
        <v>9</v>
      </c>
      <c r="K217" s="36">
        <f t="shared" ref="K217:K248" si="40">VLOOKUP($H217,$A$109:$C$115,2)</f>
        <v>10</v>
      </c>
      <c r="L217" s="36">
        <f t="shared" ref="L217:L248" si="41">VLOOKUP($H217,$A$109:$C$115,3)</f>
        <v>20</v>
      </c>
      <c r="M217" s="35">
        <f t="shared" ref="M217:M248" si="42">$C$31*$J217*$K217*(1+$C$28/100)</f>
        <v>820.80000000000007</v>
      </c>
      <c r="N217" s="35">
        <f t="shared" ref="N217:N248" si="43">$C$31*$J217*$L217*(1+$C$28/100)</f>
        <v>1641.6000000000001</v>
      </c>
      <c r="O217" s="35">
        <f t="shared" ref="O217:O248" si="44">$C$31*$I217*$K217*(1+$C$28/100)</f>
        <v>820.80000000000007</v>
      </c>
      <c r="P217" s="35">
        <f t="shared" ref="P217:P248" si="45">$C$31*$I217*$L217*(1+$C$28/100)</f>
        <v>1641.6000000000001</v>
      </c>
      <c r="Q217" s="35">
        <f t="shared" ref="Q217:Q248" si="46">$D$62*$C$31*$J217*(1+$C$28/100)</f>
        <v>82.080000000000013</v>
      </c>
      <c r="R217" s="35">
        <f t="shared" si="35"/>
        <v>0</v>
      </c>
    </row>
    <row r="218" spans="1:18" ht="12.75" customHeight="1">
      <c r="A218" s="30" t="s">
        <v>228</v>
      </c>
      <c r="B218" s="34">
        <v>48</v>
      </c>
      <c r="C218" s="30">
        <v>730</v>
      </c>
      <c r="G218" s="31">
        <f t="shared" si="36"/>
        <v>4</v>
      </c>
      <c r="H218" s="26">
        <f t="shared" si="37"/>
        <v>4</v>
      </c>
      <c r="I218" s="35">
        <f t="shared" si="38"/>
        <v>9</v>
      </c>
      <c r="J218" s="35">
        <f t="shared" si="39"/>
        <v>9</v>
      </c>
      <c r="K218" s="36">
        <f t="shared" si="40"/>
        <v>10</v>
      </c>
      <c r="L218" s="36">
        <f t="shared" si="41"/>
        <v>10</v>
      </c>
      <c r="M218" s="35">
        <f t="shared" si="42"/>
        <v>820.80000000000007</v>
      </c>
      <c r="N218" s="35">
        <f t="shared" si="43"/>
        <v>820.80000000000007</v>
      </c>
      <c r="O218" s="35">
        <f t="shared" si="44"/>
        <v>820.80000000000007</v>
      </c>
      <c r="P218" s="35">
        <f t="shared" si="45"/>
        <v>820.80000000000007</v>
      </c>
      <c r="Q218" s="35">
        <f t="shared" si="46"/>
        <v>82.080000000000013</v>
      </c>
      <c r="R218" s="35">
        <f t="shared" si="35"/>
        <v>0</v>
      </c>
    </row>
    <row r="219" spans="1:18" ht="12.75" customHeight="1">
      <c r="A219" s="30" t="s">
        <v>229</v>
      </c>
      <c r="B219" s="34">
        <v>79</v>
      </c>
      <c r="C219" s="30">
        <v>730</v>
      </c>
      <c r="G219" s="31">
        <f t="shared" si="36"/>
        <v>6</v>
      </c>
      <c r="H219" s="26">
        <f t="shared" si="37"/>
        <v>6</v>
      </c>
      <c r="I219" s="35">
        <f t="shared" si="38"/>
        <v>9</v>
      </c>
      <c r="J219" s="35">
        <f t="shared" si="39"/>
        <v>9</v>
      </c>
      <c r="K219" s="36">
        <f t="shared" si="40"/>
        <v>10</v>
      </c>
      <c r="L219" s="36">
        <f t="shared" si="41"/>
        <v>20</v>
      </c>
      <c r="M219" s="35">
        <f t="shared" si="42"/>
        <v>820.80000000000007</v>
      </c>
      <c r="N219" s="35">
        <f t="shared" si="43"/>
        <v>1641.6000000000001</v>
      </c>
      <c r="O219" s="35">
        <f t="shared" si="44"/>
        <v>820.80000000000007</v>
      </c>
      <c r="P219" s="35">
        <f t="shared" si="45"/>
        <v>1641.6000000000001</v>
      </c>
      <c r="Q219" s="35">
        <f t="shared" si="46"/>
        <v>82.080000000000013</v>
      </c>
      <c r="R219" s="35">
        <f t="shared" si="35"/>
        <v>0</v>
      </c>
    </row>
    <row r="220" spans="1:18" ht="12.75" customHeight="1">
      <c r="A220" s="30" t="s">
        <v>230</v>
      </c>
      <c r="B220" s="34">
        <v>80</v>
      </c>
      <c r="C220" s="30">
        <v>730</v>
      </c>
      <c r="G220" s="31">
        <f t="shared" si="36"/>
        <v>6</v>
      </c>
      <c r="H220" s="26">
        <f t="shared" si="37"/>
        <v>6</v>
      </c>
      <c r="I220" s="35">
        <f t="shared" si="38"/>
        <v>9</v>
      </c>
      <c r="J220" s="35">
        <f t="shared" si="39"/>
        <v>9</v>
      </c>
      <c r="K220" s="36">
        <f t="shared" si="40"/>
        <v>10</v>
      </c>
      <c r="L220" s="36">
        <f t="shared" si="41"/>
        <v>20</v>
      </c>
      <c r="M220" s="35">
        <f t="shared" si="42"/>
        <v>820.80000000000007</v>
      </c>
      <c r="N220" s="35">
        <f t="shared" si="43"/>
        <v>1641.6000000000001</v>
      </c>
      <c r="O220" s="35">
        <f t="shared" si="44"/>
        <v>820.80000000000007</v>
      </c>
      <c r="P220" s="35">
        <f t="shared" si="45"/>
        <v>1641.6000000000001</v>
      </c>
      <c r="Q220" s="35">
        <f t="shared" si="46"/>
        <v>82.080000000000013</v>
      </c>
      <c r="R220" s="35">
        <f t="shared" si="35"/>
        <v>0</v>
      </c>
    </row>
    <row r="221" spans="1:18" ht="12.75" customHeight="1">
      <c r="A221" s="30" t="s">
        <v>231</v>
      </c>
      <c r="B221" s="34">
        <v>34</v>
      </c>
      <c r="C221" s="30">
        <v>730</v>
      </c>
      <c r="G221" s="31">
        <f t="shared" si="36"/>
        <v>2</v>
      </c>
      <c r="H221" s="26">
        <f t="shared" si="37"/>
        <v>2</v>
      </c>
      <c r="I221" s="35">
        <f t="shared" si="38"/>
        <v>9</v>
      </c>
      <c r="J221" s="35">
        <f t="shared" si="39"/>
        <v>9</v>
      </c>
      <c r="K221" s="36">
        <f t="shared" si="40"/>
        <v>10</v>
      </c>
      <c r="L221" s="36">
        <f t="shared" si="41"/>
        <v>10</v>
      </c>
      <c r="M221" s="35">
        <f t="shared" si="42"/>
        <v>820.80000000000007</v>
      </c>
      <c r="N221" s="35">
        <f t="shared" si="43"/>
        <v>820.80000000000007</v>
      </c>
      <c r="O221" s="35">
        <f t="shared" si="44"/>
        <v>820.80000000000007</v>
      </c>
      <c r="P221" s="35">
        <f t="shared" si="45"/>
        <v>820.80000000000007</v>
      </c>
      <c r="Q221" s="35">
        <f t="shared" si="46"/>
        <v>82.080000000000013</v>
      </c>
      <c r="R221" s="35">
        <f t="shared" si="35"/>
        <v>0</v>
      </c>
    </row>
    <row r="222" spans="1:18" ht="12.75" customHeight="1">
      <c r="A222" s="30" t="s">
        <v>232</v>
      </c>
      <c r="B222" s="34">
        <v>29</v>
      </c>
      <c r="C222" s="30">
        <v>730</v>
      </c>
      <c r="G222" s="31">
        <f t="shared" si="36"/>
        <v>2</v>
      </c>
      <c r="H222" s="26">
        <f t="shared" si="37"/>
        <v>2</v>
      </c>
      <c r="I222" s="35">
        <f t="shared" si="38"/>
        <v>9</v>
      </c>
      <c r="J222" s="35">
        <f t="shared" si="39"/>
        <v>9</v>
      </c>
      <c r="K222" s="36">
        <f t="shared" si="40"/>
        <v>10</v>
      </c>
      <c r="L222" s="36">
        <f t="shared" si="41"/>
        <v>10</v>
      </c>
      <c r="M222" s="35">
        <f t="shared" si="42"/>
        <v>820.80000000000007</v>
      </c>
      <c r="N222" s="35">
        <f t="shared" si="43"/>
        <v>820.80000000000007</v>
      </c>
      <c r="O222" s="35">
        <f t="shared" si="44"/>
        <v>820.80000000000007</v>
      </c>
      <c r="P222" s="35">
        <f t="shared" si="45"/>
        <v>820.80000000000007</v>
      </c>
      <c r="Q222" s="35">
        <f t="shared" si="46"/>
        <v>82.080000000000013</v>
      </c>
      <c r="R222" s="35">
        <f t="shared" si="35"/>
        <v>0</v>
      </c>
    </row>
    <row r="223" spans="1:18" ht="12.75" customHeight="1">
      <c r="A223" s="30" t="s">
        <v>233</v>
      </c>
      <c r="B223" s="34">
        <v>98</v>
      </c>
      <c r="C223" s="30">
        <v>730</v>
      </c>
      <c r="G223" s="31">
        <f t="shared" si="36"/>
        <v>8</v>
      </c>
      <c r="H223" s="26">
        <f t="shared" si="37"/>
        <v>8</v>
      </c>
      <c r="I223" s="35">
        <f t="shared" si="38"/>
        <v>9</v>
      </c>
      <c r="J223" s="35">
        <f t="shared" si="39"/>
        <v>9</v>
      </c>
      <c r="K223" s="36">
        <f t="shared" si="40"/>
        <v>10</v>
      </c>
      <c r="L223" s="36">
        <f t="shared" si="41"/>
        <v>20</v>
      </c>
      <c r="M223" s="35">
        <f t="shared" si="42"/>
        <v>820.80000000000007</v>
      </c>
      <c r="N223" s="35">
        <f t="shared" si="43"/>
        <v>1641.6000000000001</v>
      </c>
      <c r="O223" s="35">
        <f t="shared" si="44"/>
        <v>820.80000000000007</v>
      </c>
      <c r="P223" s="35">
        <f t="shared" si="45"/>
        <v>1641.6000000000001</v>
      </c>
      <c r="Q223" s="35">
        <f t="shared" si="46"/>
        <v>82.080000000000013</v>
      </c>
      <c r="R223" s="35">
        <f t="shared" si="35"/>
        <v>0</v>
      </c>
    </row>
    <row r="224" spans="1:18" ht="12.75" customHeight="1">
      <c r="A224" s="30" t="s">
        <v>234</v>
      </c>
      <c r="B224" s="34">
        <v>112</v>
      </c>
      <c r="C224" s="30">
        <v>730</v>
      </c>
      <c r="G224" s="31">
        <f t="shared" si="36"/>
        <v>9</v>
      </c>
      <c r="H224" s="26">
        <f t="shared" si="37"/>
        <v>9</v>
      </c>
      <c r="I224" s="35">
        <f t="shared" si="38"/>
        <v>9</v>
      </c>
      <c r="J224" s="35">
        <f t="shared" si="39"/>
        <v>9</v>
      </c>
      <c r="K224" s="36">
        <f t="shared" si="40"/>
        <v>10</v>
      </c>
      <c r="L224" s="36">
        <f t="shared" si="41"/>
        <v>20</v>
      </c>
      <c r="M224" s="35">
        <f t="shared" si="42"/>
        <v>820.80000000000007</v>
      </c>
      <c r="N224" s="35">
        <f t="shared" si="43"/>
        <v>1641.6000000000001</v>
      </c>
      <c r="O224" s="35">
        <f t="shared" si="44"/>
        <v>820.80000000000007</v>
      </c>
      <c r="P224" s="35">
        <f t="shared" si="45"/>
        <v>1641.6000000000001</v>
      </c>
      <c r="Q224" s="35">
        <f t="shared" si="46"/>
        <v>82.080000000000013</v>
      </c>
      <c r="R224" s="35">
        <f t="shared" si="35"/>
        <v>0</v>
      </c>
    </row>
    <row r="225" spans="1:18" ht="12.75" customHeight="1">
      <c r="A225" s="30" t="s">
        <v>235</v>
      </c>
      <c r="B225" s="34">
        <v>49</v>
      </c>
      <c r="C225" s="30">
        <v>730</v>
      </c>
      <c r="G225" s="31">
        <f t="shared" si="36"/>
        <v>4</v>
      </c>
      <c r="H225" s="26">
        <f t="shared" si="37"/>
        <v>4</v>
      </c>
      <c r="I225" s="35">
        <f t="shared" si="38"/>
        <v>9</v>
      </c>
      <c r="J225" s="35">
        <f t="shared" si="39"/>
        <v>9</v>
      </c>
      <c r="K225" s="36">
        <f t="shared" si="40"/>
        <v>10</v>
      </c>
      <c r="L225" s="36">
        <f t="shared" si="41"/>
        <v>10</v>
      </c>
      <c r="M225" s="35">
        <f t="shared" si="42"/>
        <v>820.80000000000007</v>
      </c>
      <c r="N225" s="35">
        <f t="shared" si="43"/>
        <v>820.80000000000007</v>
      </c>
      <c r="O225" s="35">
        <f t="shared" si="44"/>
        <v>820.80000000000007</v>
      </c>
      <c r="P225" s="35">
        <f t="shared" si="45"/>
        <v>820.80000000000007</v>
      </c>
      <c r="Q225" s="35">
        <f t="shared" si="46"/>
        <v>82.080000000000013</v>
      </c>
      <c r="R225" s="35">
        <f t="shared" si="35"/>
        <v>0</v>
      </c>
    </row>
    <row r="226" spans="1:18" ht="12.75" customHeight="1">
      <c r="A226" s="30" t="s">
        <v>236</v>
      </c>
      <c r="B226" s="34">
        <v>138</v>
      </c>
      <c r="C226" s="30">
        <v>730</v>
      </c>
      <c r="G226" s="31">
        <f t="shared" si="36"/>
        <v>11</v>
      </c>
      <c r="H226" s="26">
        <f t="shared" si="37"/>
        <v>11</v>
      </c>
      <c r="I226" s="35">
        <f t="shared" si="38"/>
        <v>9</v>
      </c>
      <c r="J226" s="35">
        <f t="shared" si="39"/>
        <v>9</v>
      </c>
      <c r="K226" s="36">
        <f t="shared" si="40"/>
        <v>15</v>
      </c>
      <c r="L226" s="36">
        <f t="shared" si="41"/>
        <v>20</v>
      </c>
      <c r="M226" s="35">
        <f t="shared" si="42"/>
        <v>1231.2</v>
      </c>
      <c r="N226" s="35">
        <f t="shared" si="43"/>
        <v>1641.6000000000001</v>
      </c>
      <c r="O226" s="35">
        <f t="shared" si="44"/>
        <v>1231.2</v>
      </c>
      <c r="P226" s="35">
        <f t="shared" si="45"/>
        <v>1641.6000000000001</v>
      </c>
      <c r="Q226" s="35">
        <f t="shared" si="46"/>
        <v>82.080000000000013</v>
      </c>
      <c r="R226" s="35">
        <f t="shared" si="35"/>
        <v>0</v>
      </c>
    </row>
    <row r="227" spans="1:18" ht="12.75" customHeight="1">
      <c r="A227" s="30" t="s">
        <v>237</v>
      </c>
      <c r="B227" s="34">
        <v>169</v>
      </c>
      <c r="C227" s="30">
        <v>730</v>
      </c>
      <c r="G227" s="31">
        <f t="shared" si="36"/>
        <v>14</v>
      </c>
      <c r="H227" s="26">
        <f t="shared" si="37"/>
        <v>14</v>
      </c>
      <c r="I227" s="35">
        <f t="shared" si="38"/>
        <v>9</v>
      </c>
      <c r="J227" s="35">
        <f t="shared" si="39"/>
        <v>9</v>
      </c>
      <c r="K227" s="36">
        <f t="shared" si="40"/>
        <v>15</v>
      </c>
      <c r="L227" s="36">
        <f t="shared" si="41"/>
        <v>20</v>
      </c>
      <c r="M227" s="35">
        <f t="shared" si="42"/>
        <v>1231.2</v>
      </c>
      <c r="N227" s="35">
        <f t="shared" si="43"/>
        <v>1641.6000000000001</v>
      </c>
      <c r="O227" s="35">
        <f t="shared" si="44"/>
        <v>1231.2</v>
      </c>
      <c r="P227" s="35">
        <f t="shared" si="45"/>
        <v>1641.6000000000001</v>
      </c>
      <c r="Q227" s="35">
        <f t="shared" si="46"/>
        <v>82.080000000000013</v>
      </c>
      <c r="R227" s="35">
        <f t="shared" si="35"/>
        <v>0</v>
      </c>
    </row>
    <row r="228" spans="1:18" ht="12.75" customHeight="1">
      <c r="A228" s="30" t="s">
        <v>238</v>
      </c>
      <c r="B228" s="34">
        <v>11</v>
      </c>
      <c r="C228" s="30">
        <v>730</v>
      </c>
      <c r="G228" s="31">
        <f t="shared" si="36"/>
        <v>0</v>
      </c>
      <c r="H228" s="26">
        <f t="shared" si="37"/>
        <v>0</v>
      </c>
      <c r="I228" s="35">
        <f t="shared" si="38"/>
        <v>9</v>
      </c>
      <c r="J228" s="35">
        <f t="shared" si="39"/>
        <v>9</v>
      </c>
      <c r="K228" s="36">
        <f t="shared" si="40"/>
        <v>0</v>
      </c>
      <c r="L228" s="36">
        <f t="shared" si="41"/>
        <v>0</v>
      </c>
      <c r="M228" s="35">
        <f t="shared" si="42"/>
        <v>0</v>
      </c>
      <c r="N228" s="35">
        <f t="shared" si="43"/>
        <v>0</v>
      </c>
      <c r="O228" s="35">
        <f t="shared" si="44"/>
        <v>0</v>
      </c>
      <c r="P228" s="35">
        <f t="shared" si="45"/>
        <v>0</v>
      </c>
      <c r="Q228" s="35">
        <f t="shared" si="46"/>
        <v>82.080000000000013</v>
      </c>
      <c r="R228" s="35">
        <f t="shared" si="35"/>
        <v>0</v>
      </c>
    </row>
    <row r="229" spans="1:18" ht="12.75" customHeight="1">
      <c r="A229" s="30" t="s">
        <v>239</v>
      </c>
      <c r="B229" s="34">
        <v>268</v>
      </c>
      <c r="C229" s="30">
        <v>730</v>
      </c>
      <c r="G229" s="31">
        <f t="shared" si="36"/>
        <v>22</v>
      </c>
      <c r="H229" s="26">
        <f t="shared" si="37"/>
        <v>22</v>
      </c>
      <c r="I229" s="35">
        <f t="shared" si="38"/>
        <v>9</v>
      </c>
      <c r="J229" s="35">
        <f t="shared" si="39"/>
        <v>9</v>
      </c>
      <c r="K229" s="36">
        <f t="shared" si="40"/>
        <v>20</v>
      </c>
      <c r="L229" s="36">
        <f t="shared" si="41"/>
        <v>20</v>
      </c>
      <c r="M229" s="35">
        <f t="shared" si="42"/>
        <v>1641.6000000000001</v>
      </c>
      <c r="N229" s="35">
        <f t="shared" si="43"/>
        <v>1641.6000000000001</v>
      </c>
      <c r="O229" s="35">
        <f t="shared" si="44"/>
        <v>1641.6000000000001</v>
      </c>
      <c r="P229" s="35">
        <f t="shared" si="45"/>
        <v>1641.6000000000001</v>
      </c>
      <c r="Q229" s="35">
        <f t="shared" si="46"/>
        <v>82.080000000000013</v>
      </c>
      <c r="R229" s="35">
        <f t="shared" si="35"/>
        <v>0</v>
      </c>
    </row>
    <row r="230" spans="1:18" ht="12.75" customHeight="1">
      <c r="A230" s="30" t="s">
        <v>240</v>
      </c>
      <c r="B230" s="34">
        <v>328</v>
      </c>
      <c r="C230" s="30">
        <v>730</v>
      </c>
      <c r="G230" s="31">
        <f t="shared" si="36"/>
        <v>27</v>
      </c>
      <c r="H230" s="26">
        <f t="shared" si="37"/>
        <v>27</v>
      </c>
      <c r="I230" s="35">
        <f t="shared" si="38"/>
        <v>9</v>
      </c>
      <c r="J230" s="35">
        <f t="shared" si="39"/>
        <v>9</v>
      </c>
      <c r="K230" s="36">
        <f t="shared" si="40"/>
        <v>20</v>
      </c>
      <c r="L230" s="36">
        <f t="shared" si="41"/>
        <v>20</v>
      </c>
      <c r="M230" s="35">
        <f t="shared" si="42"/>
        <v>1641.6000000000001</v>
      </c>
      <c r="N230" s="35">
        <f t="shared" si="43"/>
        <v>1641.6000000000001</v>
      </c>
      <c r="O230" s="35">
        <f t="shared" si="44"/>
        <v>1641.6000000000001</v>
      </c>
      <c r="P230" s="35">
        <f t="shared" si="45"/>
        <v>1641.6000000000001</v>
      </c>
      <c r="Q230" s="35">
        <f t="shared" si="46"/>
        <v>82.080000000000013</v>
      </c>
      <c r="R230" s="35">
        <f t="shared" si="35"/>
        <v>0</v>
      </c>
    </row>
    <row r="231" spans="1:18" ht="12.75" customHeight="1">
      <c r="A231" s="30" t="s">
        <v>241</v>
      </c>
      <c r="B231" s="34">
        <v>25</v>
      </c>
      <c r="C231" s="30">
        <v>740</v>
      </c>
      <c r="G231" s="31">
        <f t="shared" si="36"/>
        <v>2</v>
      </c>
      <c r="H231" s="26">
        <f t="shared" si="37"/>
        <v>2</v>
      </c>
      <c r="I231" s="35">
        <f t="shared" si="38"/>
        <v>11.87</v>
      </c>
      <c r="J231" s="35">
        <f t="shared" si="39"/>
        <v>12.344799999999999</v>
      </c>
      <c r="K231" s="36">
        <f t="shared" si="40"/>
        <v>10</v>
      </c>
      <c r="L231" s="36">
        <f t="shared" si="41"/>
        <v>10</v>
      </c>
      <c r="M231" s="35">
        <f t="shared" si="42"/>
        <v>1125.8457600000002</v>
      </c>
      <c r="N231" s="35">
        <f t="shared" si="43"/>
        <v>1125.8457600000002</v>
      </c>
      <c r="O231" s="35">
        <f t="shared" si="44"/>
        <v>1082.5440000000001</v>
      </c>
      <c r="P231" s="35">
        <f t="shared" si="45"/>
        <v>1082.5440000000001</v>
      </c>
      <c r="Q231" s="35">
        <f t="shared" si="46"/>
        <v>112.58457600000001</v>
      </c>
      <c r="R231" s="35">
        <f t="shared" si="35"/>
        <v>0</v>
      </c>
    </row>
    <row r="232" spans="1:18" ht="12.75" customHeight="1">
      <c r="A232" s="30" t="s">
        <v>242</v>
      </c>
      <c r="B232" s="34">
        <v>38</v>
      </c>
      <c r="C232" s="30">
        <v>740</v>
      </c>
      <c r="G232" s="31">
        <f t="shared" si="36"/>
        <v>3</v>
      </c>
      <c r="H232" s="26">
        <f t="shared" si="37"/>
        <v>3</v>
      </c>
      <c r="I232" s="35">
        <f t="shared" si="38"/>
        <v>11.87</v>
      </c>
      <c r="J232" s="35">
        <f t="shared" si="39"/>
        <v>12.344799999999999</v>
      </c>
      <c r="K232" s="36">
        <f t="shared" si="40"/>
        <v>10</v>
      </c>
      <c r="L232" s="36">
        <f t="shared" si="41"/>
        <v>10</v>
      </c>
      <c r="M232" s="35">
        <f t="shared" si="42"/>
        <v>1125.8457600000002</v>
      </c>
      <c r="N232" s="35">
        <f t="shared" si="43"/>
        <v>1125.8457600000002</v>
      </c>
      <c r="O232" s="35">
        <f t="shared" si="44"/>
        <v>1082.5440000000001</v>
      </c>
      <c r="P232" s="35">
        <f t="shared" si="45"/>
        <v>1082.5440000000001</v>
      </c>
      <c r="Q232" s="35">
        <f t="shared" si="46"/>
        <v>112.58457600000001</v>
      </c>
      <c r="R232" s="35">
        <f t="shared" si="35"/>
        <v>0</v>
      </c>
    </row>
    <row r="233" spans="1:18" ht="12.75" customHeight="1">
      <c r="A233" s="30" t="s">
        <v>243</v>
      </c>
      <c r="B233" s="34">
        <v>9</v>
      </c>
      <c r="C233" s="30">
        <v>740</v>
      </c>
      <c r="G233" s="31">
        <f t="shared" si="36"/>
        <v>0</v>
      </c>
      <c r="H233" s="26">
        <f t="shared" si="37"/>
        <v>0</v>
      </c>
      <c r="I233" s="35">
        <f t="shared" si="38"/>
        <v>11.87</v>
      </c>
      <c r="J233" s="35">
        <f t="shared" si="39"/>
        <v>12.344799999999999</v>
      </c>
      <c r="K233" s="36">
        <f t="shared" si="40"/>
        <v>0</v>
      </c>
      <c r="L233" s="36">
        <f t="shared" si="41"/>
        <v>0</v>
      </c>
      <c r="M233" s="35">
        <f t="shared" si="42"/>
        <v>0</v>
      </c>
      <c r="N233" s="35">
        <f t="shared" si="43"/>
        <v>0</v>
      </c>
      <c r="O233" s="35">
        <f t="shared" si="44"/>
        <v>0</v>
      </c>
      <c r="P233" s="35">
        <f t="shared" si="45"/>
        <v>0</v>
      </c>
      <c r="Q233" s="35">
        <f t="shared" si="46"/>
        <v>112.58457600000001</v>
      </c>
      <c r="R233" s="35">
        <f t="shared" si="35"/>
        <v>0</v>
      </c>
    </row>
    <row r="234" spans="1:18" ht="12.75" customHeight="1">
      <c r="A234" s="30" t="s">
        <v>244</v>
      </c>
      <c r="B234" s="34">
        <v>20</v>
      </c>
      <c r="C234" s="30">
        <v>740</v>
      </c>
      <c r="G234" s="31">
        <f t="shared" si="36"/>
        <v>1</v>
      </c>
      <c r="H234" s="26">
        <f t="shared" si="37"/>
        <v>1</v>
      </c>
      <c r="I234" s="35">
        <f t="shared" si="38"/>
        <v>11.87</v>
      </c>
      <c r="J234" s="35">
        <f t="shared" si="39"/>
        <v>12.344799999999999</v>
      </c>
      <c r="K234" s="36">
        <f t="shared" si="40"/>
        <v>5</v>
      </c>
      <c r="L234" s="36">
        <f t="shared" si="41"/>
        <v>10</v>
      </c>
      <c r="M234" s="35">
        <f t="shared" si="42"/>
        <v>562.92288000000008</v>
      </c>
      <c r="N234" s="35">
        <f t="shared" si="43"/>
        <v>1125.8457600000002</v>
      </c>
      <c r="O234" s="35">
        <f t="shared" si="44"/>
        <v>541.27200000000005</v>
      </c>
      <c r="P234" s="35">
        <f t="shared" si="45"/>
        <v>1082.5440000000001</v>
      </c>
      <c r="Q234" s="35">
        <f t="shared" si="46"/>
        <v>112.58457600000001</v>
      </c>
      <c r="R234" s="35">
        <f t="shared" si="35"/>
        <v>0</v>
      </c>
    </row>
    <row r="235" spans="1:18" ht="12.75" customHeight="1">
      <c r="A235" s="30" t="s">
        <v>245</v>
      </c>
      <c r="B235" s="34">
        <v>35</v>
      </c>
      <c r="C235" s="30">
        <v>740</v>
      </c>
      <c r="G235" s="31">
        <f t="shared" si="36"/>
        <v>2</v>
      </c>
      <c r="H235" s="26">
        <f t="shared" si="37"/>
        <v>2</v>
      </c>
      <c r="I235" s="35">
        <f t="shared" si="38"/>
        <v>11.87</v>
      </c>
      <c r="J235" s="35">
        <f t="shared" si="39"/>
        <v>12.344799999999999</v>
      </c>
      <c r="K235" s="36">
        <f t="shared" si="40"/>
        <v>10</v>
      </c>
      <c r="L235" s="36">
        <f t="shared" si="41"/>
        <v>10</v>
      </c>
      <c r="M235" s="35">
        <f t="shared" si="42"/>
        <v>1125.8457600000002</v>
      </c>
      <c r="N235" s="35">
        <f t="shared" si="43"/>
        <v>1125.8457600000002</v>
      </c>
      <c r="O235" s="35">
        <f t="shared" si="44"/>
        <v>1082.5440000000001</v>
      </c>
      <c r="P235" s="35">
        <f t="shared" si="45"/>
        <v>1082.5440000000001</v>
      </c>
      <c r="Q235" s="35">
        <f t="shared" si="46"/>
        <v>112.58457600000001</v>
      </c>
      <c r="R235" s="35">
        <f t="shared" si="35"/>
        <v>0</v>
      </c>
    </row>
    <row r="236" spans="1:18" ht="12.75" customHeight="1">
      <c r="A236" s="30" t="s">
        <v>246</v>
      </c>
      <c r="B236" s="34">
        <v>5</v>
      </c>
      <c r="C236" s="30">
        <v>740</v>
      </c>
      <c r="G236" s="31">
        <f t="shared" si="36"/>
        <v>0</v>
      </c>
      <c r="H236" s="26">
        <f t="shared" si="37"/>
        <v>0</v>
      </c>
      <c r="I236" s="35">
        <f t="shared" si="38"/>
        <v>11.87</v>
      </c>
      <c r="J236" s="35">
        <f t="shared" si="39"/>
        <v>12.344799999999999</v>
      </c>
      <c r="K236" s="36">
        <f t="shared" si="40"/>
        <v>0</v>
      </c>
      <c r="L236" s="36">
        <f t="shared" si="41"/>
        <v>0</v>
      </c>
      <c r="M236" s="35">
        <f t="shared" si="42"/>
        <v>0</v>
      </c>
      <c r="N236" s="35">
        <f t="shared" si="43"/>
        <v>0</v>
      </c>
      <c r="O236" s="35">
        <f t="shared" si="44"/>
        <v>0</v>
      </c>
      <c r="P236" s="35">
        <f t="shared" si="45"/>
        <v>0</v>
      </c>
      <c r="Q236" s="35">
        <f t="shared" si="46"/>
        <v>112.58457600000001</v>
      </c>
      <c r="R236" s="35">
        <f t="shared" si="35"/>
        <v>0</v>
      </c>
    </row>
    <row r="237" spans="1:18" ht="12.75" customHeight="1">
      <c r="A237" s="30" t="s">
        <v>247</v>
      </c>
      <c r="B237" s="34">
        <v>45</v>
      </c>
      <c r="C237" s="30">
        <v>740</v>
      </c>
      <c r="G237" s="31">
        <f t="shared" si="36"/>
        <v>3</v>
      </c>
      <c r="H237" s="26">
        <f t="shared" si="37"/>
        <v>3</v>
      </c>
      <c r="I237" s="35">
        <f t="shared" si="38"/>
        <v>11.87</v>
      </c>
      <c r="J237" s="35">
        <f t="shared" si="39"/>
        <v>12.344799999999999</v>
      </c>
      <c r="K237" s="36">
        <f t="shared" si="40"/>
        <v>10</v>
      </c>
      <c r="L237" s="36">
        <f t="shared" si="41"/>
        <v>10</v>
      </c>
      <c r="M237" s="35">
        <f t="shared" si="42"/>
        <v>1125.8457600000002</v>
      </c>
      <c r="N237" s="35">
        <f t="shared" si="43"/>
        <v>1125.8457600000002</v>
      </c>
      <c r="O237" s="35">
        <f t="shared" si="44"/>
        <v>1082.5440000000001</v>
      </c>
      <c r="P237" s="35">
        <f t="shared" si="45"/>
        <v>1082.5440000000001</v>
      </c>
      <c r="Q237" s="35">
        <f t="shared" si="46"/>
        <v>112.58457600000001</v>
      </c>
      <c r="R237" s="35">
        <f t="shared" si="35"/>
        <v>0</v>
      </c>
    </row>
    <row r="238" spans="1:18" ht="12.75" customHeight="1">
      <c r="A238" s="30" t="s">
        <v>248</v>
      </c>
      <c r="B238" s="34">
        <v>4</v>
      </c>
      <c r="C238" s="30">
        <v>740</v>
      </c>
      <c r="G238" s="31">
        <f t="shared" si="36"/>
        <v>0</v>
      </c>
      <c r="H238" s="26">
        <f t="shared" si="37"/>
        <v>0</v>
      </c>
      <c r="I238" s="35">
        <f t="shared" si="38"/>
        <v>11.87</v>
      </c>
      <c r="J238" s="35">
        <f t="shared" si="39"/>
        <v>12.344799999999999</v>
      </c>
      <c r="K238" s="36">
        <f t="shared" si="40"/>
        <v>0</v>
      </c>
      <c r="L238" s="36">
        <f t="shared" si="41"/>
        <v>0</v>
      </c>
      <c r="M238" s="35">
        <f t="shared" si="42"/>
        <v>0</v>
      </c>
      <c r="N238" s="35">
        <f t="shared" si="43"/>
        <v>0</v>
      </c>
      <c r="O238" s="35">
        <f t="shared" si="44"/>
        <v>0</v>
      </c>
      <c r="P238" s="35">
        <f t="shared" si="45"/>
        <v>0</v>
      </c>
      <c r="Q238" s="35">
        <f t="shared" si="46"/>
        <v>112.58457600000001</v>
      </c>
      <c r="R238" s="35">
        <f t="shared" si="35"/>
        <v>0</v>
      </c>
    </row>
    <row r="239" spans="1:18" ht="12.75" customHeight="1">
      <c r="A239" s="30" t="s">
        <v>249</v>
      </c>
      <c r="B239" s="34">
        <v>54</v>
      </c>
      <c r="C239" s="30">
        <v>740</v>
      </c>
      <c r="G239" s="31">
        <f t="shared" si="36"/>
        <v>4</v>
      </c>
      <c r="H239" s="26">
        <f t="shared" si="37"/>
        <v>4</v>
      </c>
      <c r="I239" s="35">
        <f t="shared" si="38"/>
        <v>11.87</v>
      </c>
      <c r="J239" s="35">
        <f t="shared" si="39"/>
        <v>12.344799999999999</v>
      </c>
      <c r="K239" s="36">
        <f t="shared" si="40"/>
        <v>10</v>
      </c>
      <c r="L239" s="36">
        <f t="shared" si="41"/>
        <v>10</v>
      </c>
      <c r="M239" s="35">
        <f t="shared" si="42"/>
        <v>1125.8457600000002</v>
      </c>
      <c r="N239" s="35">
        <f t="shared" si="43"/>
        <v>1125.8457600000002</v>
      </c>
      <c r="O239" s="35">
        <f t="shared" si="44"/>
        <v>1082.5440000000001</v>
      </c>
      <c r="P239" s="35">
        <f t="shared" si="45"/>
        <v>1082.5440000000001</v>
      </c>
      <c r="Q239" s="35">
        <f t="shared" si="46"/>
        <v>112.58457600000001</v>
      </c>
      <c r="R239" s="35">
        <f t="shared" si="35"/>
        <v>0</v>
      </c>
    </row>
    <row r="240" spans="1:18" ht="12.75" customHeight="1">
      <c r="A240" s="30" t="s">
        <v>250</v>
      </c>
      <c r="B240" s="34">
        <v>25</v>
      </c>
      <c r="C240" s="30">
        <v>740</v>
      </c>
      <c r="G240" s="31">
        <f t="shared" si="36"/>
        <v>2</v>
      </c>
      <c r="H240" s="26">
        <f t="shared" si="37"/>
        <v>2</v>
      </c>
      <c r="I240" s="35">
        <f t="shared" si="38"/>
        <v>11.87</v>
      </c>
      <c r="J240" s="35">
        <f t="shared" si="39"/>
        <v>12.344799999999999</v>
      </c>
      <c r="K240" s="36">
        <f t="shared" si="40"/>
        <v>10</v>
      </c>
      <c r="L240" s="36">
        <f t="shared" si="41"/>
        <v>10</v>
      </c>
      <c r="M240" s="35">
        <f t="shared" si="42"/>
        <v>1125.8457600000002</v>
      </c>
      <c r="N240" s="35">
        <f t="shared" si="43"/>
        <v>1125.8457600000002</v>
      </c>
      <c r="O240" s="35">
        <f t="shared" si="44"/>
        <v>1082.5440000000001</v>
      </c>
      <c r="P240" s="35">
        <f t="shared" si="45"/>
        <v>1082.5440000000001</v>
      </c>
      <c r="Q240" s="35">
        <f t="shared" si="46"/>
        <v>112.58457600000001</v>
      </c>
      <c r="R240" s="35">
        <f t="shared" si="35"/>
        <v>0</v>
      </c>
    </row>
    <row r="241" spans="1:18" ht="12.75" customHeight="1">
      <c r="A241" s="30" t="s">
        <v>251</v>
      </c>
      <c r="B241" s="34">
        <v>18</v>
      </c>
      <c r="C241" s="30">
        <v>740</v>
      </c>
      <c r="G241" s="31">
        <f t="shared" si="36"/>
        <v>1</v>
      </c>
      <c r="H241" s="26">
        <f t="shared" si="37"/>
        <v>1</v>
      </c>
      <c r="I241" s="35">
        <f t="shared" si="38"/>
        <v>11.87</v>
      </c>
      <c r="J241" s="35">
        <f t="shared" si="39"/>
        <v>12.344799999999999</v>
      </c>
      <c r="K241" s="36">
        <f t="shared" si="40"/>
        <v>5</v>
      </c>
      <c r="L241" s="36">
        <f t="shared" si="41"/>
        <v>10</v>
      </c>
      <c r="M241" s="35">
        <f t="shared" si="42"/>
        <v>562.92288000000008</v>
      </c>
      <c r="N241" s="35">
        <f t="shared" si="43"/>
        <v>1125.8457600000002</v>
      </c>
      <c r="O241" s="35">
        <f t="shared" si="44"/>
        <v>541.27200000000005</v>
      </c>
      <c r="P241" s="35">
        <f t="shared" si="45"/>
        <v>1082.5440000000001</v>
      </c>
      <c r="Q241" s="35">
        <f t="shared" si="46"/>
        <v>112.58457600000001</v>
      </c>
      <c r="R241" s="35">
        <f t="shared" si="35"/>
        <v>0</v>
      </c>
    </row>
    <row r="242" spans="1:18" ht="12.75" customHeight="1">
      <c r="A242" s="30" t="s">
        <v>252</v>
      </c>
      <c r="B242" s="34">
        <v>72</v>
      </c>
      <c r="C242" s="30">
        <v>740</v>
      </c>
      <c r="G242" s="31">
        <f t="shared" si="36"/>
        <v>6</v>
      </c>
      <c r="H242" s="26">
        <f t="shared" si="37"/>
        <v>6</v>
      </c>
      <c r="I242" s="35">
        <f t="shared" si="38"/>
        <v>11.87</v>
      </c>
      <c r="J242" s="35">
        <f t="shared" si="39"/>
        <v>12.344799999999999</v>
      </c>
      <c r="K242" s="36">
        <f t="shared" si="40"/>
        <v>10</v>
      </c>
      <c r="L242" s="36">
        <f t="shared" si="41"/>
        <v>20</v>
      </c>
      <c r="M242" s="35">
        <f t="shared" si="42"/>
        <v>1125.8457600000002</v>
      </c>
      <c r="N242" s="35">
        <f t="shared" si="43"/>
        <v>2251.6915200000003</v>
      </c>
      <c r="O242" s="35">
        <f t="shared" si="44"/>
        <v>1082.5440000000001</v>
      </c>
      <c r="P242" s="35">
        <f t="shared" si="45"/>
        <v>2165.0880000000002</v>
      </c>
      <c r="Q242" s="35">
        <f t="shared" si="46"/>
        <v>112.58457600000001</v>
      </c>
      <c r="R242" s="35">
        <f t="shared" si="35"/>
        <v>0</v>
      </c>
    </row>
    <row r="243" spans="1:18" ht="12.75" customHeight="1">
      <c r="A243" s="30" t="s">
        <v>253</v>
      </c>
      <c r="B243" s="34">
        <v>98</v>
      </c>
      <c r="C243" s="30">
        <v>740</v>
      </c>
      <c r="G243" s="31">
        <f t="shared" si="36"/>
        <v>8</v>
      </c>
      <c r="H243" s="26">
        <f t="shared" si="37"/>
        <v>8</v>
      </c>
      <c r="I243" s="35">
        <f t="shared" si="38"/>
        <v>11.87</v>
      </c>
      <c r="J243" s="35">
        <f t="shared" si="39"/>
        <v>12.344799999999999</v>
      </c>
      <c r="K243" s="36">
        <f t="shared" si="40"/>
        <v>10</v>
      </c>
      <c r="L243" s="36">
        <f t="shared" si="41"/>
        <v>20</v>
      </c>
      <c r="M243" s="35">
        <f t="shared" si="42"/>
        <v>1125.8457600000002</v>
      </c>
      <c r="N243" s="35">
        <f t="shared" si="43"/>
        <v>2251.6915200000003</v>
      </c>
      <c r="O243" s="35">
        <f t="shared" si="44"/>
        <v>1082.5440000000001</v>
      </c>
      <c r="P243" s="35">
        <f t="shared" si="45"/>
        <v>2165.0880000000002</v>
      </c>
      <c r="Q243" s="35">
        <f t="shared" si="46"/>
        <v>112.58457600000001</v>
      </c>
      <c r="R243" s="35">
        <f t="shared" si="35"/>
        <v>0</v>
      </c>
    </row>
    <row r="244" spans="1:18" ht="12.75" customHeight="1">
      <c r="A244" s="30" t="s">
        <v>254</v>
      </c>
      <c r="B244" s="34">
        <v>13</v>
      </c>
      <c r="C244" s="30">
        <v>810</v>
      </c>
      <c r="G244" s="31">
        <f t="shared" si="36"/>
        <v>1</v>
      </c>
      <c r="H244" s="26">
        <f t="shared" si="37"/>
        <v>1</v>
      </c>
      <c r="I244" s="35">
        <f t="shared" si="38"/>
        <v>13.15</v>
      </c>
      <c r="J244" s="35">
        <f t="shared" si="39"/>
        <v>13.676</v>
      </c>
      <c r="K244" s="36">
        <f t="shared" si="40"/>
        <v>5</v>
      </c>
      <c r="L244" s="36">
        <f t="shared" si="41"/>
        <v>10</v>
      </c>
      <c r="M244" s="35">
        <f t="shared" si="42"/>
        <v>623.62560000000008</v>
      </c>
      <c r="N244" s="35">
        <f t="shared" si="43"/>
        <v>1247.2512000000002</v>
      </c>
      <c r="O244" s="35">
        <f t="shared" si="44"/>
        <v>599.6400000000001</v>
      </c>
      <c r="P244" s="35">
        <f t="shared" si="45"/>
        <v>1199.2800000000002</v>
      </c>
      <c r="Q244" s="35">
        <f t="shared" si="46"/>
        <v>124.72512000000002</v>
      </c>
      <c r="R244" s="35">
        <f t="shared" si="35"/>
        <v>0</v>
      </c>
    </row>
    <row r="245" spans="1:18" ht="12.75" customHeight="1">
      <c r="A245" s="30" t="s">
        <v>255</v>
      </c>
      <c r="B245" s="34">
        <v>15</v>
      </c>
      <c r="C245" s="30">
        <v>810</v>
      </c>
      <c r="G245" s="31">
        <f t="shared" si="36"/>
        <v>1</v>
      </c>
      <c r="H245" s="26">
        <f t="shared" si="37"/>
        <v>1</v>
      </c>
      <c r="I245" s="35">
        <f t="shared" si="38"/>
        <v>13.15</v>
      </c>
      <c r="J245" s="35">
        <f t="shared" si="39"/>
        <v>13.676</v>
      </c>
      <c r="K245" s="36">
        <f t="shared" si="40"/>
        <v>5</v>
      </c>
      <c r="L245" s="36">
        <f t="shared" si="41"/>
        <v>10</v>
      </c>
      <c r="M245" s="35">
        <f t="shared" si="42"/>
        <v>623.62560000000008</v>
      </c>
      <c r="N245" s="35">
        <f t="shared" si="43"/>
        <v>1247.2512000000002</v>
      </c>
      <c r="O245" s="35">
        <f t="shared" si="44"/>
        <v>599.6400000000001</v>
      </c>
      <c r="P245" s="35">
        <f t="shared" si="45"/>
        <v>1199.2800000000002</v>
      </c>
      <c r="Q245" s="35">
        <f t="shared" si="46"/>
        <v>124.72512000000002</v>
      </c>
      <c r="R245" s="35">
        <f t="shared" si="35"/>
        <v>0</v>
      </c>
    </row>
    <row r="246" spans="1:18" ht="12.75" customHeight="1">
      <c r="A246" s="30" t="s">
        <v>256</v>
      </c>
      <c r="B246" s="34">
        <v>19</v>
      </c>
      <c r="C246" s="30">
        <v>810</v>
      </c>
      <c r="G246" s="31">
        <f t="shared" si="36"/>
        <v>1</v>
      </c>
      <c r="H246" s="26">
        <f t="shared" si="37"/>
        <v>1</v>
      </c>
      <c r="I246" s="35">
        <f t="shared" si="38"/>
        <v>13.15</v>
      </c>
      <c r="J246" s="35">
        <f t="shared" si="39"/>
        <v>13.676</v>
      </c>
      <c r="K246" s="36">
        <f t="shared" si="40"/>
        <v>5</v>
      </c>
      <c r="L246" s="36">
        <f t="shared" si="41"/>
        <v>10</v>
      </c>
      <c r="M246" s="35">
        <f t="shared" si="42"/>
        <v>623.62560000000008</v>
      </c>
      <c r="N246" s="35">
        <f t="shared" si="43"/>
        <v>1247.2512000000002</v>
      </c>
      <c r="O246" s="35">
        <f t="shared" si="44"/>
        <v>599.6400000000001</v>
      </c>
      <c r="P246" s="35">
        <f t="shared" si="45"/>
        <v>1199.2800000000002</v>
      </c>
      <c r="Q246" s="35">
        <f t="shared" si="46"/>
        <v>124.72512000000002</v>
      </c>
      <c r="R246" s="35">
        <f t="shared" si="35"/>
        <v>0</v>
      </c>
    </row>
    <row r="247" spans="1:18" ht="12.75" customHeight="1">
      <c r="A247" s="30" t="s">
        <v>257</v>
      </c>
      <c r="B247" s="34">
        <v>17</v>
      </c>
      <c r="C247" s="30">
        <v>810</v>
      </c>
      <c r="G247" s="31">
        <f t="shared" si="36"/>
        <v>1</v>
      </c>
      <c r="H247" s="26">
        <f t="shared" si="37"/>
        <v>1</v>
      </c>
      <c r="I247" s="35">
        <f t="shared" si="38"/>
        <v>13.15</v>
      </c>
      <c r="J247" s="35">
        <f t="shared" si="39"/>
        <v>13.676</v>
      </c>
      <c r="K247" s="36">
        <f t="shared" si="40"/>
        <v>5</v>
      </c>
      <c r="L247" s="36">
        <f t="shared" si="41"/>
        <v>10</v>
      </c>
      <c r="M247" s="35">
        <f t="shared" si="42"/>
        <v>623.62560000000008</v>
      </c>
      <c r="N247" s="35">
        <f t="shared" si="43"/>
        <v>1247.2512000000002</v>
      </c>
      <c r="O247" s="35">
        <f t="shared" si="44"/>
        <v>599.6400000000001</v>
      </c>
      <c r="P247" s="35">
        <f t="shared" si="45"/>
        <v>1199.2800000000002</v>
      </c>
      <c r="Q247" s="35">
        <f t="shared" si="46"/>
        <v>124.72512000000002</v>
      </c>
      <c r="R247" s="35">
        <f t="shared" si="35"/>
        <v>0</v>
      </c>
    </row>
    <row r="248" spans="1:18" ht="12.75" customHeight="1">
      <c r="A248" s="30" t="s">
        <v>258</v>
      </c>
      <c r="B248" s="34">
        <v>33</v>
      </c>
      <c r="C248" s="30">
        <v>810</v>
      </c>
      <c r="G248" s="31">
        <f t="shared" si="36"/>
        <v>2</v>
      </c>
      <c r="H248" s="26">
        <f t="shared" si="37"/>
        <v>2</v>
      </c>
      <c r="I248" s="35">
        <f t="shared" si="38"/>
        <v>13.15</v>
      </c>
      <c r="J248" s="35">
        <f t="shared" si="39"/>
        <v>13.676</v>
      </c>
      <c r="K248" s="36">
        <f t="shared" si="40"/>
        <v>10</v>
      </c>
      <c r="L248" s="36">
        <f t="shared" si="41"/>
        <v>10</v>
      </c>
      <c r="M248" s="35">
        <f t="shared" si="42"/>
        <v>1247.2512000000002</v>
      </c>
      <c r="N248" s="35">
        <f t="shared" si="43"/>
        <v>1247.2512000000002</v>
      </c>
      <c r="O248" s="35">
        <f t="shared" si="44"/>
        <v>1199.2800000000002</v>
      </c>
      <c r="P248" s="35">
        <f t="shared" si="45"/>
        <v>1199.2800000000002</v>
      </c>
      <c r="Q248" s="35">
        <f t="shared" si="46"/>
        <v>124.72512000000002</v>
      </c>
      <c r="R248" s="35">
        <f t="shared" si="35"/>
        <v>0</v>
      </c>
    </row>
    <row r="249" spans="1:18" ht="12.75" customHeight="1">
      <c r="A249" s="30" t="s">
        <v>259</v>
      </c>
      <c r="B249" s="34">
        <v>47</v>
      </c>
      <c r="C249" s="30">
        <v>810</v>
      </c>
      <c r="G249" s="31">
        <f t="shared" ref="G249:G280" si="47">INT(B249/12)</f>
        <v>3</v>
      </c>
      <c r="H249" s="26">
        <f t="shared" ref="H249:H280" si="48">INT((B249+$C$27)/12)</f>
        <v>3</v>
      </c>
      <c r="I249" s="35">
        <f t="shared" ref="I249:I280" si="49">VLOOKUP($C249,$A$72:$E$97,3)</f>
        <v>13.15</v>
      </c>
      <c r="J249" s="35">
        <f t="shared" ref="J249:J280" si="50">VLOOKUP($C249,$A$72:$E$97,4)</f>
        <v>13.676</v>
      </c>
      <c r="K249" s="36">
        <f t="shared" ref="K249:K280" si="51">VLOOKUP($H249,$A$109:$C$115,2)</f>
        <v>10</v>
      </c>
      <c r="L249" s="36">
        <f t="shared" ref="L249:L280" si="52">VLOOKUP($H249,$A$109:$C$115,3)</f>
        <v>10</v>
      </c>
      <c r="M249" s="35">
        <f t="shared" ref="M249:M280" si="53">$C$31*$J249*$K249*(1+$C$28/100)</f>
        <v>1247.2512000000002</v>
      </c>
      <c r="N249" s="35">
        <f t="shared" ref="N249:N280" si="54">$C$31*$J249*$L249*(1+$C$28/100)</f>
        <v>1247.2512000000002</v>
      </c>
      <c r="O249" s="35">
        <f t="shared" ref="O249:O280" si="55">$C$31*$I249*$K249*(1+$C$28/100)</f>
        <v>1199.2800000000002</v>
      </c>
      <c r="P249" s="35">
        <f t="shared" ref="P249:P280" si="56">$C$31*$I249*$L249*(1+$C$28/100)</f>
        <v>1199.2800000000002</v>
      </c>
      <c r="Q249" s="35">
        <f t="shared" ref="Q249:Q280" si="57">$D$62*$C$31*$J249*(1+$C$28/100)</f>
        <v>124.72512000000002</v>
      </c>
      <c r="R249" s="35">
        <f t="shared" si="35"/>
        <v>0</v>
      </c>
    </row>
    <row r="250" spans="1:18" ht="12.75" customHeight="1">
      <c r="A250" s="30" t="s">
        <v>260</v>
      </c>
      <c r="B250" s="34">
        <v>59</v>
      </c>
      <c r="C250" s="30">
        <v>810</v>
      </c>
      <c r="G250" s="31">
        <f t="shared" si="47"/>
        <v>4</v>
      </c>
      <c r="H250" s="26">
        <f t="shared" si="48"/>
        <v>4</v>
      </c>
      <c r="I250" s="35">
        <f t="shared" si="49"/>
        <v>13.15</v>
      </c>
      <c r="J250" s="35">
        <f t="shared" si="50"/>
        <v>13.676</v>
      </c>
      <c r="K250" s="36">
        <f t="shared" si="51"/>
        <v>10</v>
      </c>
      <c r="L250" s="36">
        <f t="shared" si="52"/>
        <v>10</v>
      </c>
      <c r="M250" s="35">
        <f t="shared" si="53"/>
        <v>1247.2512000000002</v>
      </c>
      <c r="N250" s="35">
        <f t="shared" si="54"/>
        <v>1247.2512000000002</v>
      </c>
      <c r="O250" s="35">
        <f t="shared" si="55"/>
        <v>1199.2800000000002</v>
      </c>
      <c r="P250" s="35">
        <f t="shared" si="56"/>
        <v>1199.2800000000002</v>
      </c>
      <c r="Q250" s="35">
        <f t="shared" si="57"/>
        <v>124.72512000000002</v>
      </c>
      <c r="R250" s="35">
        <f t="shared" ref="R250:R287" si="58">$J250*($D$56/100)*(($C$29*$C$30)+$C$32)</f>
        <v>0</v>
      </c>
    </row>
    <row r="251" spans="1:18" ht="12.75" customHeight="1">
      <c r="A251" s="30" t="s">
        <v>261</v>
      </c>
      <c r="B251" s="34">
        <v>59</v>
      </c>
      <c r="C251" s="30">
        <v>810</v>
      </c>
      <c r="G251" s="31">
        <f t="shared" si="47"/>
        <v>4</v>
      </c>
      <c r="H251" s="26">
        <f t="shared" si="48"/>
        <v>4</v>
      </c>
      <c r="I251" s="35">
        <f t="shared" si="49"/>
        <v>13.15</v>
      </c>
      <c r="J251" s="35">
        <f t="shared" si="50"/>
        <v>13.676</v>
      </c>
      <c r="K251" s="36">
        <f t="shared" si="51"/>
        <v>10</v>
      </c>
      <c r="L251" s="36">
        <f t="shared" si="52"/>
        <v>10</v>
      </c>
      <c r="M251" s="35">
        <f t="shared" si="53"/>
        <v>1247.2512000000002</v>
      </c>
      <c r="N251" s="35">
        <f t="shared" si="54"/>
        <v>1247.2512000000002</v>
      </c>
      <c r="O251" s="35">
        <f t="shared" si="55"/>
        <v>1199.2800000000002</v>
      </c>
      <c r="P251" s="35">
        <f t="shared" si="56"/>
        <v>1199.2800000000002</v>
      </c>
      <c r="Q251" s="35">
        <f t="shared" si="57"/>
        <v>124.72512000000002</v>
      </c>
      <c r="R251" s="35">
        <f t="shared" si="58"/>
        <v>0</v>
      </c>
    </row>
    <row r="252" spans="1:18" ht="12.75" customHeight="1">
      <c r="A252" s="30" t="s">
        <v>262</v>
      </c>
      <c r="B252" s="34">
        <v>51</v>
      </c>
      <c r="C252" s="30">
        <v>810</v>
      </c>
      <c r="G252" s="31">
        <f t="shared" si="47"/>
        <v>4</v>
      </c>
      <c r="H252" s="26">
        <f t="shared" si="48"/>
        <v>4</v>
      </c>
      <c r="I252" s="35">
        <f t="shared" si="49"/>
        <v>13.15</v>
      </c>
      <c r="J252" s="35">
        <f t="shared" si="50"/>
        <v>13.676</v>
      </c>
      <c r="K252" s="36">
        <f t="shared" si="51"/>
        <v>10</v>
      </c>
      <c r="L252" s="36">
        <f t="shared" si="52"/>
        <v>10</v>
      </c>
      <c r="M252" s="35">
        <f t="shared" si="53"/>
        <v>1247.2512000000002</v>
      </c>
      <c r="N252" s="35">
        <f t="shared" si="54"/>
        <v>1247.2512000000002</v>
      </c>
      <c r="O252" s="35">
        <f t="shared" si="55"/>
        <v>1199.2800000000002</v>
      </c>
      <c r="P252" s="35">
        <f t="shared" si="56"/>
        <v>1199.2800000000002</v>
      </c>
      <c r="Q252" s="35">
        <f t="shared" si="57"/>
        <v>124.72512000000002</v>
      </c>
      <c r="R252" s="35">
        <f t="shared" si="58"/>
        <v>0</v>
      </c>
    </row>
    <row r="253" spans="1:18" ht="12.75" customHeight="1">
      <c r="A253" s="30" t="s">
        <v>263</v>
      </c>
      <c r="B253" s="34">
        <v>74</v>
      </c>
      <c r="C253" s="30">
        <v>810</v>
      </c>
      <c r="G253" s="31">
        <f t="shared" si="47"/>
        <v>6</v>
      </c>
      <c r="H253" s="26">
        <f t="shared" si="48"/>
        <v>6</v>
      </c>
      <c r="I253" s="35">
        <f t="shared" si="49"/>
        <v>13.15</v>
      </c>
      <c r="J253" s="35">
        <f t="shared" si="50"/>
        <v>13.676</v>
      </c>
      <c r="K253" s="36">
        <f t="shared" si="51"/>
        <v>10</v>
      </c>
      <c r="L253" s="36">
        <f t="shared" si="52"/>
        <v>20</v>
      </c>
      <c r="M253" s="35">
        <f t="shared" si="53"/>
        <v>1247.2512000000002</v>
      </c>
      <c r="N253" s="35">
        <f t="shared" si="54"/>
        <v>2494.5024000000003</v>
      </c>
      <c r="O253" s="35">
        <f t="shared" si="55"/>
        <v>1199.2800000000002</v>
      </c>
      <c r="P253" s="35">
        <f t="shared" si="56"/>
        <v>2398.5600000000004</v>
      </c>
      <c r="Q253" s="35">
        <f t="shared" si="57"/>
        <v>124.72512000000002</v>
      </c>
      <c r="R253" s="35">
        <f t="shared" si="58"/>
        <v>0</v>
      </c>
    </row>
    <row r="254" spans="1:18" ht="12.75" customHeight="1">
      <c r="A254" s="30" t="s">
        <v>264</v>
      </c>
      <c r="B254" s="34">
        <v>87</v>
      </c>
      <c r="C254" s="30">
        <v>810</v>
      </c>
      <c r="G254" s="31">
        <f t="shared" si="47"/>
        <v>7</v>
      </c>
      <c r="H254" s="26">
        <f t="shared" si="48"/>
        <v>7</v>
      </c>
      <c r="I254" s="35">
        <f t="shared" si="49"/>
        <v>13.15</v>
      </c>
      <c r="J254" s="35">
        <f t="shared" si="50"/>
        <v>13.676</v>
      </c>
      <c r="K254" s="36">
        <f t="shared" si="51"/>
        <v>10</v>
      </c>
      <c r="L254" s="36">
        <f t="shared" si="52"/>
        <v>20</v>
      </c>
      <c r="M254" s="35">
        <f t="shared" si="53"/>
        <v>1247.2512000000002</v>
      </c>
      <c r="N254" s="35">
        <f t="shared" si="54"/>
        <v>2494.5024000000003</v>
      </c>
      <c r="O254" s="35">
        <f t="shared" si="55"/>
        <v>1199.2800000000002</v>
      </c>
      <c r="P254" s="35">
        <f t="shared" si="56"/>
        <v>2398.5600000000004</v>
      </c>
      <c r="Q254" s="35">
        <f t="shared" si="57"/>
        <v>124.72512000000002</v>
      </c>
      <c r="R254" s="35">
        <f t="shared" si="58"/>
        <v>0</v>
      </c>
    </row>
    <row r="255" spans="1:18" ht="12.75" customHeight="1">
      <c r="A255" s="30" t="s">
        <v>265</v>
      </c>
      <c r="B255" s="34">
        <v>78</v>
      </c>
      <c r="C255" s="30">
        <v>810</v>
      </c>
      <c r="G255" s="31">
        <f t="shared" si="47"/>
        <v>6</v>
      </c>
      <c r="H255" s="26">
        <f t="shared" si="48"/>
        <v>6</v>
      </c>
      <c r="I255" s="35">
        <f t="shared" si="49"/>
        <v>13.15</v>
      </c>
      <c r="J255" s="35">
        <f t="shared" si="50"/>
        <v>13.676</v>
      </c>
      <c r="K255" s="36">
        <f t="shared" si="51"/>
        <v>10</v>
      </c>
      <c r="L255" s="36">
        <f t="shared" si="52"/>
        <v>20</v>
      </c>
      <c r="M255" s="35">
        <f t="shared" si="53"/>
        <v>1247.2512000000002</v>
      </c>
      <c r="N255" s="35">
        <f t="shared" si="54"/>
        <v>2494.5024000000003</v>
      </c>
      <c r="O255" s="35">
        <f t="shared" si="55"/>
        <v>1199.2800000000002</v>
      </c>
      <c r="P255" s="35">
        <f t="shared" si="56"/>
        <v>2398.5600000000004</v>
      </c>
      <c r="Q255" s="35">
        <f t="shared" si="57"/>
        <v>124.72512000000002</v>
      </c>
      <c r="R255" s="35">
        <f t="shared" si="58"/>
        <v>0</v>
      </c>
    </row>
    <row r="256" spans="1:18" ht="12.75" customHeight="1">
      <c r="A256" s="30" t="s">
        <v>266</v>
      </c>
      <c r="B256" s="34">
        <v>90</v>
      </c>
      <c r="C256" s="30">
        <v>810</v>
      </c>
      <c r="G256" s="31">
        <f t="shared" si="47"/>
        <v>7</v>
      </c>
      <c r="H256" s="26">
        <f t="shared" si="48"/>
        <v>7</v>
      </c>
      <c r="I256" s="35">
        <f t="shared" si="49"/>
        <v>13.15</v>
      </c>
      <c r="J256" s="35">
        <f t="shared" si="50"/>
        <v>13.676</v>
      </c>
      <c r="K256" s="36">
        <f t="shared" si="51"/>
        <v>10</v>
      </c>
      <c r="L256" s="36">
        <f t="shared" si="52"/>
        <v>20</v>
      </c>
      <c r="M256" s="35">
        <f t="shared" si="53"/>
        <v>1247.2512000000002</v>
      </c>
      <c r="N256" s="35">
        <f t="shared" si="54"/>
        <v>2494.5024000000003</v>
      </c>
      <c r="O256" s="35">
        <f t="shared" si="55"/>
        <v>1199.2800000000002</v>
      </c>
      <c r="P256" s="35">
        <f t="shared" si="56"/>
        <v>2398.5600000000004</v>
      </c>
      <c r="Q256" s="35">
        <f t="shared" si="57"/>
        <v>124.72512000000002</v>
      </c>
      <c r="R256" s="35">
        <f t="shared" si="58"/>
        <v>0</v>
      </c>
    </row>
    <row r="257" spans="1:18" ht="12.75" customHeight="1">
      <c r="A257" s="30" t="s">
        <v>267</v>
      </c>
      <c r="B257" s="34">
        <v>64</v>
      </c>
      <c r="C257" s="30">
        <v>810</v>
      </c>
      <c r="G257" s="31">
        <f t="shared" si="47"/>
        <v>5</v>
      </c>
      <c r="H257" s="26">
        <f t="shared" si="48"/>
        <v>5</v>
      </c>
      <c r="I257" s="35">
        <f t="shared" si="49"/>
        <v>13.15</v>
      </c>
      <c r="J257" s="35">
        <f t="shared" si="50"/>
        <v>13.676</v>
      </c>
      <c r="K257" s="36">
        <f t="shared" si="51"/>
        <v>10</v>
      </c>
      <c r="L257" s="36">
        <f t="shared" si="52"/>
        <v>20</v>
      </c>
      <c r="M257" s="35">
        <f t="shared" si="53"/>
        <v>1247.2512000000002</v>
      </c>
      <c r="N257" s="35">
        <f t="shared" si="54"/>
        <v>2494.5024000000003</v>
      </c>
      <c r="O257" s="35">
        <f t="shared" si="55"/>
        <v>1199.2800000000002</v>
      </c>
      <c r="P257" s="35">
        <f t="shared" si="56"/>
        <v>2398.5600000000004</v>
      </c>
      <c r="Q257" s="35">
        <f t="shared" si="57"/>
        <v>124.72512000000002</v>
      </c>
      <c r="R257" s="35">
        <f t="shared" si="58"/>
        <v>0</v>
      </c>
    </row>
    <row r="258" spans="1:18" ht="12.75" customHeight="1">
      <c r="A258" s="30" t="s">
        <v>268</v>
      </c>
      <c r="B258" s="34">
        <v>119</v>
      </c>
      <c r="C258" s="30">
        <v>810</v>
      </c>
      <c r="G258" s="31">
        <f t="shared" si="47"/>
        <v>9</v>
      </c>
      <c r="H258" s="26">
        <f t="shared" si="48"/>
        <v>9</v>
      </c>
      <c r="I258" s="35">
        <f t="shared" si="49"/>
        <v>13.15</v>
      </c>
      <c r="J258" s="35">
        <f t="shared" si="50"/>
        <v>13.676</v>
      </c>
      <c r="K258" s="36">
        <f t="shared" si="51"/>
        <v>10</v>
      </c>
      <c r="L258" s="36">
        <f t="shared" si="52"/>
        <v>20</v>
      </c>
      <c r="M258" s="35">
        <f t="shared" si="53"/>
        <v>1247.2512000000002</v>
      </c>
      <c r="N258" s="35">
        <f t="shared" si="54"/>
        <v>2494.5024000000003</v>
      </c>
      <c r="O258" s="35">
        <f t="shared" si="55"/>
        <v>1199.2800000000002</v>
      </c>
      <c r="P258" s="35">
        <f t="shared" si="56"/>
        <v>2398.5600000000004</v>
      </c>
      <c r="Q258" s="35">
        <f t="shared" si="57"/>
        <v>124.72512000000002</v>
      </c>
      <c r="R258" s="35">
        <f t="shared" si="58"/>
        <v>0</v>
      </c>
    </row>
    <row r="259" spans="1:18" ht="12.75" customHeight="1">
      <c r="A259" s="30" t="s">
        <v>269</v>
      </c>
      <c r="B259" s="34">
        <v>52</v>
      </c>
      <c r="C259" s="30">
        <v>810</v>
      </c>
      <c r="G259" s="31">
        <f t="shared" si="47"/>
        <v>4</v>
      </c>
      <c r="H259" s="26">
        <f t="shared" si="48"/>
        <v>4</v>
      </c>
      <c r="I259" s="35">
        <f t="shared" si="49"/>
        <v>13.15</v>
      </c>
      <c r="J259" s="35">
        <f t="shared" si="50"/>
        <v>13.676</v>
      </c>
      <c r="K259" s="36">
        <f t="shared" si="51"/>
        <v>10</v>
      </c>
      <c r="L259" s="36">
        <f t="shared" si="52"/>
        <v>10</v>
      </c>
      <c r="M259" s="35">
        <f t="shared" si="53"/>
        <v>1247.2512000000002</v>
      </c>
      <c r="N259" s="35">
        <f t="shared" si="54"/>
        <v>1247.2512000000002</v>
      </c>
      <c r="O259" s="35">
        <f t="shared" si="55"/>
        <v>1199.2800000000002</v>
      </c>
      <c r="P259" s="35">
        <f t="shared" si="56"/>
        <v>1199.2800000000002</v>
      </c>
      <c r="Q259" s="35">
        <f t="shared" si="57"/>
        <v>124.72512000000002</v>
      </c>
      <c r="R259" s="35">
        <f t="shared" si="58"/>
        <v>0</v>
      </c>
    </row>
    <row r="260" spans="1:18" ht="12.75" customHeight="1">
      <c r="A260" s="30" t="s">
        <v>270</v>
      </c>
      <c r="B260" s="34">
        <v>62</v>
      </c>
      <c r="C260" s="30">
        <v>810</v>
      </c>
      <c r="G260" s="31">
        <f t="shared" si="47"/>
        <v>5</v>
      </c>
      <c r="H260" s="26">
        <f t="shared" si="48"/>
        <v>5</v>
      </c>
      <c r="I260" s="35">
        <f t="shared" si="49"/>
        <v>13.15</v>
      </c>
      <c r="J260" s="35">
        <f t="shared" si="50"/>
        <v>13.676</v>
      </c>
      <c r="K260" s="36">
        <f t="shared" si="51"/>
        <v>10</v>
      </c>
      <c r="L260" s="36">
        <f t="shared" si="52"/>
        <v>20</v>
      </c>
      <c r="M260" s="35">
        <f t="shared" si="53"/>
        <v>1247.2512000000002</v>
      </c>
      <c r="N260" s="35">
        <f t="shared" si="54"/>
        <v>2494.5024000000003</v>
      </c>
      <c r="O260" s="35">
        <f t="shared" si="55"/>
        <v>1199.2800000000002</v>
      </c>
      <c r="P260" s="35">
        <f t="shared" si="56"/>
        <v>2398.5600000000004</v>
      </c>
      <c r="Q260" s="35">
        <f t="shared" si="57"/>
        <v>124.72512000000002</v>
      </c>
      <c r="R260" s="35">
        <f t="shared" si="58"/>
        <v>0</v>
      </c>
    </row>
    <row r="261" spans="1:18" ht="12.75" customHeight="1">
      <c r="A261" s="30" t="s">
        <v>271</v>
      </c>
      <c r="B261" s="34">
        <v>114</v>
      </c>
      <c r="C261" s="30">
        <v>810</v>
      </c>
      <c r="G261" s="31">
        <f t="shared" si="47"/>
        <v>9</v>
      </c>
      <c r="H261" s="26">
        <f t="shared" si="48"/>
        <v>9</v>
      </c>
      <c r="I261" s="35">
        <f t="shared" si="49"/>
        <v>13.15</v>
      </c>
      <c r="J261" s="35">
        <f t="shared" si="50"/>
        <v>13.676</v>
      </c>
      <c r="K261" s="36">
        <f t="shared" si="51"/>
        <v>10</v>
      </c>
      <c r="L261" s="36">
        <f t="shared" si="52"/>
        <v>20</v>
      </c>
      <c r="M261" s="35">
        <f t="shared" si="53"/>
        <v>1247.2512000000002</v>
      </c>
      <c r="N261" s="35">
        <f t="shared" si="54"/>
        <v>2494.5024000000003</v>
      </c>
      <c r="O261" s="35">
        <f t="shared" si="55"/>
        <v>1199.2800000000002</v>
      </c>
      <c r="P261" s="35">
        <f t="shared" si="56"/>
        <v>2398.5600000000004</v>
      </c>
      <c r="Q261" s="35">
        <f t="shared" si="57"/>
        <v>124.72512000000002</v>
      </c>
      <c r="R261" s="35">
        <f t="shared" si="58"/>
        <v>0</v>
      </c>
    </row>
    <row r="262" spans="1:18" ht="12.75" customHeight="1">
      <c r="A262" s="30" t="s">
        <v>272</v>
      </c>
      <c r="B262" s="34">
        <v>131</v>
      </c>
      <c r="C262" s="30">
        <v>810</v>
      </c>
      <c r="G262" s="31">
        <f t="shared" si="47"/>
        <v>10</v>
      </c>
      <c r="H262" s="26">
        <f t="shared" si="48"/>
        <v>10</v>
      </c>
      <c r="I262" s="35">
        <f t="shared" si="49"/>
        <v>13.15</v>
      </c>
      <c r="J262" s="35">
        <f t="shared" si="50"/>
        <v>13.676</v>
      </c>
      <c r="K262" s="36">
        <f t="shared" si="51"/>
        <v>15</v>
      </c>
      <c r="L262" s="36">
        <f t="shared" si="52"/>
        <v>20</v>
      </c>
      <c r="M262" s="35">
        <f t="shared" si="53"/>
        <v>1870.8768000000002</v>
      </c>
      <c r="N262" s="35">
        <f t="shared" si="54"/>
        <v>2494.5024000000003</v>
      </c>
      <c r="O262" s="35">
        <f t="shared" si="55"/>
        <v>1798.9200000000003</v>
      </c>
      <c r="P262" s="35">
        <f t="shared" si="56"/>
        <v>2398.5600000000004</v>
      </c>
      <c r="Q262" s="35">
        <f t="shared" si="57"/>
        <v>124.72512000000002</v>
      </c>
      <c r="R262" s="35">
        <f t="shared" si="58"/>
        <v>0</v>
      </c>
    </row>
    <row r="263" spans="1:18" ht="12.75" customHeight="1">
      <c r="A263" s="30" t="s">
        <v>273</v>
      </c>
      <c r="B263" s="34">
        <v>149</v>
      </c>
      <c r="C263" s="30">
        <v>810</v>
      </c>
      <c r="G263" s="31">
        <f t="shared" si="47"/>
        <v>12</v>
      </c>
      <c r="H263" s="26">
        <f t="shared" si="48"/>
        <v>12</v>
      </c>
      <c r="I263" s="35">
        <f t="shared" si="49"/>
        <v>13.15</v>
      </c>
      <c r="J263" s="35">
        <f t="shared" si="50"/>
        <v>13.676</v>
      </c>
      <c r="K263" s="36">
        <f t="shared" si="51"/>
        <v>15</v>
      </c>
      <c r="L263" s="36">
        <f t="shared" si="52"/>
        <v>20</v>
      </c>
      <c r="M263" s="35">
        <f t="shared" si="53"/>
        <v>1870.8768000000002</v>
      </c>
      <c r="N263" s="35">
        <f t="shared" si="54"/>
        <v>2494.5024000000003</v>
      </c>
      <c r="O263" s="35">
        <f t="shared" si="55"/>
        <v>1798.9200000000003</v>
      </c>
      <c r="P263" s="35">
        <f t="shared" si="56"/>
        <v>2398.5600000000004</v>
      </c>
      <c r="Q263" s="35">
        <f t="shared" si="57"/>
        <v>124.72512000000002</v>
      </c>
      <c r="R263" s="35">
        <f t="shared" si="58"/>
        <v>0</v>
      </c>
    </row>
    <row r="264" spans="1:18" ht="12.75" customHeight="1">
      <c r="A264" s="30" t="s">
        <v>274</v>
      </c>
      <c r="B264" s="34">
        <v>173</v>
      </c>
      <c r="C264" s="30">
        <v>810</v>
      </c>
      <c r="G264" s="31">
        <f t="shared" si="47"/>
        <v>14</v>
      </c>
      <c r="H264" s="26">
        <f t="shared" si="48"/>
        <v>14</v>
      </c>
      <c r="I264" s="35">
        <f t="shared" si="49"/>
        <v>13.15</v>
      </c>
      <c r="J264" s="35">
        <f t="shared" si="50"/>
        <v>13.676</v>
      </c>
      <c r="K264" s="36">
        <f t="shared" si="51"/>
        <v>15</v>
      </c>
      <c r="L264" s="36">
        <f t="shared" si="52"/>
        <v>20</v>
      </c>
      <c r="M264" s="35">
        <f t="shared" si="53"/>
        <v>1870.8768000000002</v>
      </c>
      <c r="N264" s="35">
        <f t="shared" si="54"/>
        <v>2494.5024000000003</v>
      </c>
      <c r="O264" s="35">
        <f t="shared" si="55"/>
        <v>1798.9200000000003</v>
      </c>
      <c r="P264" s="35">
        <f t="shared" si="56"/>
        <v>2398.5600000000004</v>
      </c>
      <c r="Q264" s="35">
        <f t="shared" si="57"/>
        <v>124.72512000000002</v>
      </c>
      <c r="R264" s="35">
        <f t="shared" si="58"/>
        <v>0</v>
      </c>
    </row>
    <row r="265" spans="1:18" ht="12.75" customHeight="1">
      <c r="A265" s="30" t="s">
        <v>275</v>
      </c>
      <c r="B265" s="34">
        <v>58</v>
      </c>
      <c r="C265" s="30">
        <v>810</v>
      </c>
      <c r="G265" s="31">
        <f t="shared" si="47"/>
        <v>4</v>
      </c>
      <c r="H265" s="26">
        <f t="shared" si="48"/>
        <v>4</v>
      </c>
      <c r="I265" s="35">
        <f t="shared" si="49"/>
        <v>13.15</v>
      </c>
      <c r="J265" s="35">
        <f t="shared" si="50"/>
        <v>13.676</v>
      </c>
      <c r="K265" s="36">
        <f t="shared" si="51"/>
        <v>10</v>
      </c>
      <c r="L265" s="36">
        <f t="shared" si="52"/>
        <v>10</v>
      </c>
      <c r="M265" s="35">
        <f t="shared" si="53"/>
        <v>1247.2512000000002</v>
      </c>
      <c r="N265" s="35">
        <f t="shared" si="54"/>
        <v>1247.2512000000002</v>
      </c>
      <c r="O265" s="35">
        <f t="shared" si="55"/>
        <v>1199.2800000000002</v>
      </c>
      <c r="P265" s="35">
        <f t="shared" si="56"/>
        <v>1199.2800000000002</v>
      </c>
      <c r="Q265" s="35">
        <f t="shared" si="57"/>
        <v>124.72512000000002</v>
      </c>
      <c r="R265" s="35">
        <f t="shared" si="58"/>
        <v>0</v>
      </c>
    </row>
    <row r="266" spans="1:18" ht="12.75" customHeight="1">
      <c r="A266" s="30" t="s">
        <v>276</v>
      </c>
      <c r="B266" s="34">
        <v>61</v>
      </c>
      <c r="C266" s="30">
        <v>810</v>
      </c>
      <c r="G266" s="31">
        <f t="shared" si="47"/>
        <v>5</v>
      </c>
      <c r="H266" s="26">
        <f t="shared" si="48"/>
        <v>5</v>
      </c>
      <c r="I266" s="35">
        <f t="shared" si="49"/>
        <v>13.15</v>
      </c>
      <c r="J266" s="35">
        <f t="shared" si="50"/>
        <v>13.676</v>
      </c>
      <c r="K266" s="36">
        <f t="shared" si="51"/>
        <v>10</v>
      </c>
      <c r="L266" s="36">
        <f t="shared" si="52"/>
        <v>20</v>
      </c>
      <c r="M266" s="35">
        <f t="shared" si="53"/>
        <v>1247.2512000000002</v>
      </c>
      <c r="N266" s="35">
        <f t="shared" si="54"/>
        <v>2494.5024000000003</v>
      </c>
      <c r="O266" s="35">
        <f t="shared" si="55"/>
        <v>1199.2800000000002</v>
      </c>
      <c r="P266" s="35">
        <f t="shared" si="56"/>
        <v>2398.5600000000004</v>
      </c>
      <c r="Q266" s="35">
        <f t="shared" si="57"/>
        <v>124.72512000000002</v>
      </c>
      <c r="R266" s="35">
        <f t="shared" si="58"/>
        <v>0</v>
      </c>
    </row>
    <row r="267" spans="1:18" ht="12.75" customHeight="1">
      <c r="A267" s="30" t="s">
        <v>277</v>
      </c>
      <c r="B267" s="34">
        <v>218</v>
      </c>
      <c r="C267" s="30">
        <v>810</v>
      </c>
      <c r="G267" s="31">
        <f t="shared" si="47"/>
        <v>18</v>
      </c>
      <c r="H267" s="26">
        <f t="shared" si="48"/>
        <v>18</v>
      </c>
      <c r="I267" s="35">
        <f t="shared" si="49"/>
        <v>13.15</v>
      </c>
      <c r="J267" s="35">
        <f t="shared" si="50"/>
        <v>13.676</v>
      </c>
      <c r="K267" s="36">
        <f t="shared" si="51"/>
        <v>15</v>
      </c>
      <c r="L267" s="36">
        <f t="shared" si="52"/>
        <v>20</v>
      </c>
      <c r="M267" s="35">
        <f t="shared" si="53"/>
        <v>1870.8768000000002</v>
      </c>
      <c r="N267" s="35">
        <f t="shared" si="54"/>
        <v>2494.5024000000003</v>
      </c>
      <c r="O267" s="35">
        <f t="shared" si="55"/>
        <v>1798.9200000000003</v>
      </c>
      <c r="P267" s="35">
        <f t="shared" si="56"/>
        <v>2398.5600000000004</v>
      </c>
      <c r="Q267" s="35">
        <f t="shared" si="57"/>
        <v>124.72512000000002</v>
      </c>
      <c r="R267" s="35">
        <f t="shared" si="58"/>
        <v>0</v>
      </c>
    </row>
    <row r="268" spans="1:18" ht="12.75" customHeight="1">
      <c r="A268" s="30" t="s">
        <v>278</v>
      </c>
      <c r="B268" s="34">
        <v>221</v>
      </c>
      <c r="C268" s="30">
        <v>810</v>
      </c>
      <c r="G268" s="31">
        <f t="shared" si="47"/>
        <v>18</v>
      </c>
      <c r="H268" s="26">
        <f t="shared" si="48"/>
        <v>18</v>
      </c>
      <c r="I268" s="35">
        <f t="shared" si="49"/>
        <v>13.15</v>
      </c>
      <c r="J268" s="35">
        <f t="shared" si="50"/>
        <v>13.676</v>
      </c>
      <c r="K268" s="36">
        <f t="shared" si="51"/>
        <v>15</v>
      </c>
      <c r="L268" s="36">
        <f t="shared" si="52"/>
        <v>20</v>
      </c>
      <c r="M268" s="35">
        <f t="shared" si="53"/>
        <v>1870.8768000000002</v>
      </c>
      <c r="N268" s="35">
        <f t="shared" si="54"/>
        <v>2494.5024000000003</v>
      </c>
      <c r="O268" s="35">
        <f t="shared" si="55"/>
        <v>1798.9200000000003</v>
      </c>
      <c r="P268" s="35">
        <f t="shared" si="56"/>
        <v>2398.5600000000004</v>
      </c>
      <c r="Q268" s="35">
        <f t="shared" si="57"/>
        <v>124.72512000000002</v>
      </c>
      <c r="R268" s="35">
        <f t="shared" si="58"/>
        <v>0</v>
      </c>
    </row>
    <row r="269" spans="1:18" ht="12.75" customHeight="1">
      <c r="A269" s="30" t="s">
        <v>279</v>
      </c>
      <c r="B269" s="34">
        <v>191</v>
      </c>
      <c r="C269" s="30">
        <v>810</v>
      </c>
      <c r="G269" s="31">
        <f t="shared" si="47"/>
        <v>15</v>
      </c>
      <c r="H269" s="26">
        <f t="shared" si="48"/>
        <v>15</v>
      </c>
      <c r="I269" s="35">
        <f t="shared" si="49"/>
        <v>13.15</v>
      </c>
      <c r="J269" s="35">
        <f t="shared" si="50"/>
        <v>13.676</v>
      </c>
      <c r="K269" s="36">
        <f t="shared" si="51"/>
        <v>15</v>
      </c>
      <c r="L269" s="36">
        <f t="shared" si="52"/>
        <v>20</v>
      </c>
      <c r="M269" s="35">
        <f t="shared" si="53"/>
        <v>1870.8768000000002</v>
      </c>
      <c r="N269" s="35">
        <f t="shared" si="54"/>
        <v>2494.5024000000003</v>
      </c>
      <c r="O269" s="35">
        <f t="shared" si="55"/>
        <v>1798.9200000000003</v>
      </c>
      <c r="P269" s="35">
        <f t="shared" si="56"/>
        <v>2398.5600000000004</v>
      </c>
      <c r="Q269" s="35">
        <f t="shared" si="57"/>
        <v>124.72512000000002</v>
      </c>
      <c r="R269" s="35">
        <f t="shared" si="58"/>
        <v>0</v>
      </c>
    </row>
    <row r="270" spans="1:18" ht="12.75" customHeight="1">
      <c r="A270" s="30" t="s">
        <v>280</v>
      </c>
      <c r="B270" s="34">
        <v>58</v>
      </c>
      <c r="C270" s="30">
        <v>810</v>
      </c>
      <c r="G270" s="31">
        <f t="shared" si="47"/>
        <v>4</v>
      </c>
      <c r="H270" s="26">
        <f t="shared" si="48"/>
        <v>4</v>
      </c>
      <c r="I270" s="35">
        <f t="shared" si="49"/>
        <v>13.15</v>
      </c>
      <c r="J270" s="35">
        <f t="shared" si="50"/>
        <v>13.676</v>
      </c>
      <c r="K270" s="36">
        <f t="shared" si="51"/>
        <v>10</v>
      </c>
      <c r="L270" s="36">
        <f t="shared" si="52"/>
        <v>10</v>
      </c>
      <c r="M270" s="35">
        <f t="shared" si="53"/>
        <v>1247.2512000000002</v>
      </c>
      <c r="N270" s="35">
        <f t="shared" si="54"/>
        <v>1247.2512000000002</v>
      </c>
      <c r="O270" s="35">
        <f t="shared" si="55"/>
        <v>1199.2800000000002</v>
      </c>
      <c r="P270" s="35">
        <f t="shared" si="56"/>
        <v>1199.2800000000002</v>
      </c>
      <c r="Q270" s="35">
        <f t="shared" si="57"/>
        <v>124.72512000000002</v>
      </c>
      <c r="R270" s="35">
        <f t="shared" si="58"/>
        <v>0</v>
      </c>
    </row>
    <row r="271" spans="1:18" ht="12.75" customHeight="1">
      <c r="A271" s="30" t="s">
        <v>281</v>
      </c>
      <c r="B271" s="34">
        <v>200</v>
      </c>
      <c r="C271" s="30">
        <v>810</v>
      </c>
      <c r="G271" s="31">
        <f t="shared" si="47"/>
        <v>16</v>
      </c>
      <c r="H271" s="26">
        <f t="shared" si="48"/>
        <v>16</v>
      </c>
      <c r="I271" s="35">
        <f t="shared" si="49"/>
        <v>13.15</v>
      </c>
      <c r="J271" s="35">
        <f t="shared" si="50"/>
        <v>13.676</v>
      </c>
      <c r="K271" s="36">
        <f t="shared" si="51"/>
        <v>15</v>
      </c>
      <c r="L271" s="36">
        <f t="shared" si="52"/>
        <v>20</v>
      </c>
      <c r="M271" s="35">
        <f t="shared" si="53"/>
        <v>1870.8768000000002</v>
      </c>
      <c r="N271" s="35">
        <f t="shared" si="54"/>
        <v>2494.5024000000003</v>
      </c>
      <c r="O271" s="35">
        <f t="shared" si="55"/>
        <v>1798.9200000000003</v>
      </c>
      <c r="P271" s="35">
        <f t="shared" si="56"/>
        <v>2398.5600000000004</v>
      </c>
      <c r="Q271" s="35">
        <f t="shared" si="57"/>
        <v>124.72512000000002</v>
      </c>
      <c r="R271" s="35">
        <f t="shared" si="58"/>
        <v>0</v>
      </c>
    </row>
    <row r="272" spans="1:18" ht="12.75" customHeight="1">
      <c r="A272" s="30" t="s">
        <v>282</v>
      </c>
      <c r="B272" s="34">
        <v>285</v>
      </c>
      <c r="C272" s="30">
        <v>810</v>
      </c>
      <c r="G272" s="31">
        <f t="shared" si="47"/>
        <v>23</v>
      </c>
      <c r="H272" s="26">
        <f t="shared" si="48"/>
        <v>23</v>
      </c>
      <c r="I272" s="35">
        <f t="shared" si="49"/>
        <v>13.15</v>
      </c>
      <c r="J272" s="35">
        <f t="shared" si="50"/>
        <v>13.676</v>
      </c>
      <c r="K272" s="36">
        <f t="shared" si="51"/>
        <v>20</v>
      </c>
      <c r="L272" s="36">
        <f t="shared" si="52"/>
        <v>20</v>
      </c>
      <c r="M272" s="35">
        <f t="shared" si="53"/>
        <v>2494.5024000000003</v>
      </c>
      <c r="N272" s="35">
        <f t="shared" si="54"/>
        <v>2494.5024000000003</v>
      </c>
      <c r="O272" s="35">
        <f t="shared" si="55"/>
        <v>2398.5600000000004</v>
      </c>
      <c r="P272" s="35">
        <f t="shared" si="56"/>
        <v>2398.5600000000004</v>
      </c>
      <c r="Q272" s="35">
        <f t="shared" si="57"/>
        <v>124.72512000000002</v>
      </c>
      <c r="R272" s="35">
        <f t="shared" si="58"/>
        <v>0</v>
      </c>
    </row>
    <row r="273" spans="1:18" ht="12.75" customHeight="1">
      <c r="A273" s="30" t="s">
        <v>283</v>
      </c>
      <c r="B273" s="34">
        <v>339</v>
      </c>
      <c r="C273" s="30">
        <v>810</v>
      </c>
      <c r="G273" s="31">
        <f t="shared" si="47"/>
        <v>28</v>
      </c>
      <c r="H273" s="26">
        <f t="shared" si="48"/>
        <v>28</v>
      </c>
      <c r="I273" s="35">
        <f t="shared" si="49"/>
        <v>13.15</v>
      </c>
      <c r="J273" s="35">
        <f t="shared" si="50"/>
        <v>13.676</v>
      </c>
      <c r="K273" s="36">
        <f t="shared" si="51"/>
        <v>20</v>
      </c>
      <c r="L273" s="36">
        <f t="shared" si="52"/>
        <v>20</v>
      </c>
      <c r="M273" s="35">
        <f t="shared" si="53"/>
        <v>2494.5024000000003</v>
      </c>
      <c r="N273" s="35">
        <f t="shared" si="54"/>
        <v>2494.5024000000003</v>
      </c>
      <c r="O273" s="35">
        <f t="shared" si="55"/>
        <v>2398.5600000000004</v>
      </c>
      <c r="P273" s="35">
        <f t="shared" si="56"/>
        <v>2398.5600000000004</v>
      </c>
      <c r="Q273" s="35">
        <f t="shared" si="57"/>
        <v>124.72512000000002</v>
      </c>
      <c r="R273" s="35">
        <f t="shared" si="58"/>
        <v>0</v>
      </c>
    </row>
    <row r="274" spans="1:18" ht="12.75" customHeight="1">
      <c r="A274" s="30" t="s">
        <v>284</v>
      </c>
      <c r="B274" s="34">
        <v>316</v>
      </c>
      <c r="C274" s="30">
        <v>810</v>
      </c>
      <c r="G274" s="31">
        <f t="shared" si="47"/>
        <v>26</v>
      </c>
      <c r="H274" s="26">
        <f t="shared" si="48"/>
        <v>26</v>
      </c>
      <c r="I274" s="35">
        <f t="shared" si="49"/>
        <v>13.15</v>
      </c>
      <c r="J274" s="35">
        <f t="shared" si="50"/>
        <v>13.676</v>
      </c>
      <c r="K274" s="36">
        <f t="shared" si="51"/>
        <v>20</v>
      </c>
      <c r="L274" s="36">
        <f t="shared" si="52"/>
        <v>20</v>
      </c>
      <c r="M274" s="35">
        <f t="shared" si="53"/>
        <v>2494.5024000000003</v>
      </c>
      <c r="N274" s="35">
        <f t="shared" si="54"/>
        <v>2494.5024000000003</v>
      </c>
      <c r="O274" s="35">
        <f t="shared" si="55"/>
        <v>2398.5600000000004</v>
      </c>
      <c r="P274" s="35">
        <f t="shared" si="56"/>
        <v>2398.5600000000004</v>
      </c>
      <c r="Q274" s="35">
        <f t="shared" si="57"/>
        <v>124.72512000000002</v>
      </c>
      <c r="R274" s="35">
        <f t="shared" si="58"/>
        <v>0</v>
      </c>
    </row>
    <row r="275" spans="1:18" ht="12.75" customHeight="1">
      <c r="A275" s="30" t="s">
        <v>285</v>
      </c>
      <c r="B275" s="34">
        <v>250</v>
      </c>
      <c r="C275" s="30">
        <v>810</v>
      </c>
      <c r="G275" s="31">
        <f t="shared" si="47"/>
        <v>20</v>
      </c>
      <c r="H275" s="26">
        <f t="shared" si="48"/>
        <v>20</v>
      </c>
      <c r="I275" s="35">
        <f t="shared" si="49"/>
        <v>13.15</v>
      </c>
      <c r="J275" s="35">
        <f t="shared" si="50"/>
        <v>13.676</v>
      </c>
      <c r="K275" s="36">
        <f t="shared" si="51"/>
        <v>20</v>
      </c>
      <c r="L275" s="36">
        <f t="shared" si="52"/>
        <v>20</v>
      </c>
      <c r="M275" s="35">
        <f t="shared" si="53"/>
        <v>2494.5024000000003</v>
      </c>
      <c r="N275" s="35">
        <f t="shared" si="54"/>
        <v>2494.5024000000003</v>
      </c>
      <c r="O275" s="35">
        <f t="shared" si="55"/>
        <v>2398.5600000000004</v>
      </c>
      <c r="P275" s="35">
        <f t="shared" si="56"/>
        <v>2398.5600000000004</v>
      </c>
      <c r="Q275" s="35">
        <f t="shared" si="57"/>
        <v>124.72512000000002</v>
      </c>
      <c r="R275" s="35">
        <f t="shared" si="58"/>
        <v>0</v>
      </c>
    </row>
    <row r="276" spans="1:18" ht="12.75" customHeight="1">
      <c r="A276" s="30" t="s">
        <v>286</v>
      </c>
      <c r="B276" s="34">
        <v>100</v>
      </c>
      <c r="C276" s="30">
        <v>820</v>
      </c>
      <c r="G276" s="31">
        <f t="shared" si="47"/>
        <v>8</v>
      </c>
      <c r="H276" s="26">
        <f t="shared" si="48"/>
        <v>8</v>
      </c>
      <c r="I276" s="35">
        <f t="shared" si="49"/>
        <v>13</v>
      </c>
      <c r="J276" s="35">
        <f t="shared" si="50"/>
        <v>13.52</v>
      </c>
      <c r="K276" s="36">
        <f t="shared" si="51"/>
        <v>10</v>
      </c>
      <c r="L276" s="36">
        <f t="shared" si="52"/>
        <v>20</v>
      </c>
      <c r="M276" s="35">
        <f t="shared" si="53"/>
        <v>1233.0240000000001</v>
      </c>
      <c r="N276" s="35">
        <f t="shared" si="54"/>
        <v>2466.0480000000002</v>
      </c>
      <c r="O276" s="35">
        <f t="shared" si="55"/>
        <v>1185.6000000000001</v>
      </c>
      <c r="P276" s="35">
        <f t="shared" si="56"/>
        <v>2371.2000000000003</v>
      </c>
      <c r="Q276" s="35">
        <f t="shared" si="57"/>
        <v>123.30240000000001</v>
      </c>
      <c r="R276" s="35">
        <f t="shared" si="58"/>
        <v>0</v>
      </c>
    </row>
    <row r="277" spans="1:18" ht="12.75" customHeight="1">
      <c r="A277" s="30" t="s">
        <v>287</v>
      </c>
      <c r="B277" s="34">
        <v>138</v>
      </c>
      <c r="C277" s="30">
        <v>820</v>
      </c>
      <c r="G277" s="31">
        <f t="shared" si="47"/>
        <v>11</v>
      </c>
      <c r="H277" s="26">
        <f t="shared" si="48"/>
        <v>11</v>
      </c>
      <c r="I277" s="35">
        <f t="shared" si="49"/>
        <v>13</v>
      </c>
      <c r="J277" s="35">
        <f t="shared" si="50"/>
        <v>13.52</v>
      </c>
      <c r="K277" s="36">
        <f t="shared" si="51"/>
        <v>15</v>
      </c>
      <c r="L277" s="36">
        <f t="shared" si="52"/>
        <v>20</v>
      </c>
      <c r="M277" s="35">
        <f t="shared" si="53"/>
        <v>1849.5360000000001</v>
      </c>
      <c r="N277" s="35">
        <f t="shared" si="54"/>
        <v>2466.0480000000002</v>
      </c>
      <c r="O277" s="35">
        <f t="shared" si="55"/>
        <v>1778.4</v>
      </c>
      <c r="P277" s="35">
        <f t="shared" si="56"/>
        <v>2371.2000000000003</v>
      </c>
      <c r="Q277" s="35">
        <f t="shared" si="57"/>
        <v>123.30240000000001</v>
      </c>
      <c r="R277" s="35">
        <f t="shared" si="58"/>
        <v>0</v>
      </c>
    </row>
    <row r="278" spans="1:18" ht="12.75" customHeight="1">
      <c r="A278" s="30" t="s">
        <v>288</v>
      </c>
      <c r="B278" s="34">
        <v>62</v>
      </c>
      <c r="C278" s="30">
        <v>830</v>
      </c>
      <c r="G278" s="31">
        <f t="shared" si="47"/>
        <v>5</v>
      </c>
      <c r="H278" s="26">
        <f t="shared" si="48"/>
        <v>5</v>
      </c>
      <c r="I278" s="35">
        <f t="shared" si="49"/>
        <v>12.87</v>
      </c>
      <c r="J278" s="35">
        <f t="shared" si="50"/>
        <v>13.3848</v>
      </c>
      <c r="K278" s="36">
        <f t="shared" si="51"/>
        <v>10</v>
      </c>
      <c r="L278" s="36">
        <f t="shared" si="52"/>
        <v>20</v>
      </c>
      <c r="M278" s="35">
        <f t="shared" si="53"/>
        <v>1220.6937600000003</v>
      </c>
      <c r="N278" s="35">
        <f t="shared" si="54"/>
        <v>2441.3875200000007</v>
      </c>
      <c r="O278" s="35">
        <f t="shared" si="55"/>
        <v>1173.7439999999999</v>
      </c>
      <c r="P278" s="35">
        <f t="shared" si="56"/>
        <v>2347.4879999999998</v>
      </c>
      <c r="Q278" s="35">
        <f t="shared" si="57"/>
        <v>122.06937600000002</v>
      </c>
      <c r="R278" s="35">
        <f t="shared" si="58"/>
        <v>0</v>
      </c>
    </row>
    <row r="279" spans="1:18" ht="12.75" customHeight="1">
      <c r="A279" s="30" t="s">
        <v>289</v>
      </c>
      <c r="B279" s="34">
        <v>75</v>
      </c>
      <c r="C279" s="30">
        <v>830</v>
      </c>
      <c r="G279" s="31">
        <f t="shared" si="47"/>
        <v>6</v>
      </c>
      <c r="H279" s="26">
        <f t="shared" si="48"/>
        <v>6</v>
      </c>
      <c r="I279" s="35">
        <f t="shared" si="49"/>
        <v>12.87</v>
      </c>
      <c r="J279" s="35">
        <f t="shared" si="50"/>
        <v>13.3848</v>
      </c>
      <c r="K279" s="36">
        <f t="shared" si="51"/>
        <v>10</v>
      </c>
      <c r="L279" s="36">
        <f t="shared" si="52"/>
        <v>20</v>
      </c>
      <c r="M279" s="35">
        <f t="shared" si="53"/>
        <v>1220.6937600000003</v>
      </c>
      <c r="N279" s="35">
        <f t="shared" si="54"/>
        <v>2441.3875200000007</v>
      </c>
      <c r="O279" s="35">
        <f t="shared" si="55"/>
        <v>1173.7439999999999</v>
      </c>
      <c r="P279" s="35">
        <f t="shared" si="56"/>
        <v>2347.4879999999998</v>
      </c>
      <c r="Q279" s="35">
        <f t="shared" si="57"/>
        <v>122.06937600000002</v>
      </c>
      <c r="R279" s="35">
        <f t="shared" si="58"/>
        <v>0</v>
      </c>
    </row>
    <row r="280" spans="1:18" ht="12.75" customHeight="1">
      <c r="A280" s="30" t="s">
        <v>290</v>
      </c>
      <c r="B280" s="34">
        <v>88</v>
      </c>
      <c r="C280" s="30">
        <v>830</v>
      </c>
      <c r="G280" s="31">
        <f t="shared" si="47"/>
        <v>7</v>
      </c>
      <c r="H280" s="26">
        <f t="shared" si="48"/>
        <v>7</v>
      </c>
      <c r="I280" s="35">
        <f t="shared" si="49"/>
        <v>12.87</v>
      </c>
      <c r="J280" s="35">
        <f t="shared" si="50"/>
        <v>13.3848</v>
      </c>
      <c r="K280" s="36">
        <f t="shared" si="51"/>
        <v>10</v>
      </c>
      <c r="L280" s="36">
        <f t="shared" si="52"/>
        <v>20</v>
      </c>
      <c r="M280" s="35">
        <f t="shared" si="53"/>
        <v>1220.6937600000003</v>
      </c>
      <c r="N280" s="35">
        <f t="shared" si="54"/>
        <v>2441.3875200000007</v>
      </c>
      <c r="O280" s="35">
        <f t="shared" si="55"/>
        <v>1173.7439999999999</v>
      </c>
      <c r="P280" s="35">
        <f t="shared" si="56"/>
        <v>2347.4879999999998</v>
      </c>
      <c r="Q280" s="35">
        <f t="shared" si="57"/>
        <v>122.06937600000002</v>
      </c>
      <c r="R280" s="35">
        <f t="shared" si="58"/>
        <v>0</v>
      </c>
    </row>
    <row r="281" spans="1:18" ht="12.75" customHeight="1">
      <c r="A281" s="30" t="s">
        <v>291</v>
      </c>
      <c r="B281" s="34">
        <v>57</v>
      </c>
      <c r="C281" s="30">
        <v>840</v>
      </c>
      <c r="G281" s="31">
        <f t="shared" ref="G281:G287" si="59">INT(B281/12)</f>
        <v>4</v>
      </c>
      <c r="H281" s="26">
        <f t="shared" ref="H281:H287" si="60">INT((B281+$C$27)/12)</f>
        <v>4</v>
      </c>
      <c r="I281" s="35">
        <f t="shared" ref="I281:I287" si="61">VLOOKUP($C281,$A$72:$E$97,3)</f>
        <v>12.73</v>
      </c>
      <c r="J281" s="35">
        <f t="shared" ref="J281:J287" si="62">VLOOKUP($C281,$A$72:$E$97,4)</f>
        <v>13.2392</v>
      </c>
      <c r="K281" s="36">
        <f t="shared" ref="K281:K287" si="63">VLOOKUP($H281,$A$109:$C$115,2)</f>
        <v>10</v>
      </c>
      <c r="L281" s="36">
        <f t="shared" ref="L281:L287" si="64">VLOOKUP($H281,$A$109:$C$115,3)</f>
        <v>10</v>
      </c>
      <c r="M281" s="35">
        <f t="shared" ref="M281:M287" si="65">$C$31*$J281*$K281*(1+$C$28/100)</f>
        <v>1207.4150400000001</v>
      </c>
      <c r="N281" s="35">
        <f t="shared" ref="N281:N287" si="66">$C$31*$J281*$L281*(1+$C$28/100)</f>
        <v>1207.4150400000001</v>
      </c>
      <c r="O281" s="35">
        <f t="shared" ref="O281:O287" si="67">$C$31*$I281*$K281*(1+$C$28/100)</f>
        <v>1160.9760000000003</v>
      </c>
      <c r="P281" s="35">
        <f t="shared" ref="P281:P287" si="68">$C$31*$I281*$L281*(1+$C$28/100)</f>
        <v>1160.9760000000003</v>
      </c>
      <c r="Q281" s="35">
        <f t="shared" ref="Q281:Q287" si="69">$D$62*$C$31*$J281*(1+$C$28/100)</f>
        <v>120.74150400000002</v>
      </c>
      <c r="R281" s="35">
        <f t="shared" si="58"/>
        <v>0</v>
      </c>
    </row>
    <row r="282" spans="1:18" ht="12.75" customHeight="1">
      <c r="A282" s="30" t="s">
        <v>292</v>
      </c>
      <c r="B282" s="34">
        <v>87</v>
      </c>
      <c r="C282" s="30">
        <v>840</v>
      </c>
      <c r="G282" s="31">
        <f t="shared" si="59"/>
        <v>7</v>
      </c>
      <c r="H282" s="26">
        <f t="shared" si="60"/>
        <v>7</v>
      </c>
      <c r="I282" s="35">
        <f t="shared" si="61"/>
        <v>12.73</v>
      </c>
      <c r="J282" s="35">
        <f t="shared" si="62"/>
        <v>13.2392</v>
      </c>
      <c r="K282" s="36">
        <f t="shared" si="63"/>
        <v>10</v>
      </c>
      <c r="L282" s="36">
        <f t="shared" si="64"/>
        <v>20</v>
      </c>
      <c r="M282" s="35">
        <f t="shared" si="65"/>
        <v>1207.4150400000001</v>
      </c>
      <c r="N282" s="35">
        <f t="shared" si="66"/>
        <v>2414.8300800000002</v>
      </c>
      <c r="O282" s="35">
        <f t="shared" si="67"/>
        <v>1160.9760000000003</v>
      </c>
      <c r="P282" s="35">
        <f t="shared" si="68"/>
        <v>2321.9520000000007</v>
      </c>
      <c r="Q282" s="35">
        <f t="shared" si="69"/>
        <v>120.74150400000002</v>
      </c>
      <c r="R282" s="35">
        <f t="shared" si="58"/>
        <v>0</v>
      </c>
    </row>
    <row r="283" spans="1:18" ht="12.75" customHeight="1">
      <c r="A283" s="30" t="s">
        <v>293</v>
      </c>
      <c r="B283" s="34">
        <v>53</v>
      </c>
      <c r="C283" s="30">
        <v>840</v>
      </c>
      <c r="G283" s="31">
        <f t="shared" si="59"/>
        <v>4</v>
      </c>
      <c r="H283" s="26">
        <f t="shared" si="60"/>
        <v>4</v>
      </c>
      <c r="I283" s="35">
        <f t="shared" si="61"/>
        <v>12.73</v>
      </c>
      <c r="J283" s="35">
        <f t="shared" si="62"/>
        <v>13.2392</v>
      </c>
      <c r="K283" s="36">
        <f t="shared" si="63"/>
        <v>10</v>
      </c>
      <c r="L283" s="36">
        <f t="shared" si="64"/>
        <v>10</v>
      </c>
      <c r="M283" s="35">
        <f t="shared" si="65"/>
        <v>1207.4150400000001</v>
      </c>
      <c r="N283" s="35">
        <f t="shared" si="66"/>
        <v>1207.4150400000001</v>
      </c>
      <c r="O283" s="35">
        <f t="shared" si="67"/>
        <v>1160.9760000000003</v>
      </c>
      <c r="P283" s="35">
        <f t="shared" si="68"/>
        <v>1160.9760000000003</v>
      </c>
      <c r="Q283" s="35">
        <f t="shared" si="69"/>
        <v>120.74150400000002</v>
      </c>
      <c r="R283" s="35">
        <f t="shared" si="58"/>
        <v>0</v>
      </c>
    </row>
    <row r="284" spans="1:18" ht="12.75" customHeight="1">
      <c r="A284" s="30" t="s">
        <v>294</v>
      </c>
      <c r="B284" s="34">
        <v>118</v>
      </c>
      <c r="C284" s="30">
        <v>840</v>
      </c>
      <c r="G284" s="31">
        <f t="shared" si="59"/>
        <v>9</v>
      </c>
      <c r="H284" s="26">
        <f t="shared" si="60"/>
        <v>9</v>
      </c>
      <c r="I284" s="35">
        <f t="shared" si="61"/>
        <v>12.73</v>
      </c>
      <c r="J284" s="35">
        <f t="shared" si="62"/>
        <v>13.2392</v>
      </c>
      <c r="K284" s="36">
        <f t="shared" si="63"/>
        <v>10</v>
      </c>
      <c r="L284" s="36">
        <f t="shared" si="64"/>
        <v>20</v>
      </c>
      <c r="M284" s="35">
        <f t="shared" si="65"/>
        <v>1207.4150400000001</v>
      </c>
      <c r="N284" s="35">
        <f t="shared" si="66"/>
        <v>2414.8300800000002</v>
      </c>
      <c r="O284" s="35">
        <f t="shared" si="67"/>
        <v>1160.9760000000003</v>
      </c>
      <c r="P284" s="35">
        <f t="shared" si="68"/>
        <v>2321.9520000000007</v>
      </c>
      <c r="Q284" s="35">
        <f t="shared" si="69"/>
        <v>120.74150400000002</v>
      </c>
      <c r="R284" s="35">
        <f t="shared" si="58"/>
        <v>0</v>
      </c>
    </row>
    <row r="285" spans="1:18" ht="12.75" customHeight="1">
      <c r="A285" s="30" t="s">
        <v>295</v>
      </c>
      <c r="B285" s="34">
        <v>99</v>
      </c>
      <c r="C285" s="30">
        <v>840</v>
      </c>
      <c r="G285" s="31">
        <f t="shared" si="59"/>
        <v>8</v>
      </c>
      <c r="H285" s="26">
        <f t="shared" si="60"/>
        <v>8</v>
      </c>
      <c r="I285" s="35">
        <f t="shared" si="61"/>
        <v>12.73</v>
      </c>
      <c r="J285" s="35">
        <f t="shared" si="62"/>
        <v>13.2392</v>
      </c>
      <c r="K285" s="36">
        <f t="shared" si="63"/>
        <v>10</v>
      </c>
      <c r="L285" s="36">
        <f t="shared" si="64"/>
        <v>20</v>
      </c>
      <c r="M285" s="35">
        <f t="shared" si="65"/>
        <v>1207.4150400000001</v>
      </c>
      <c r="N285" s="35">
        <f t="shared" si="66"/>
        <v>2414.8300800000002</v>
      </c>
      <c r="O285" s="35">
        <f t="shared" si="67"/>
        <v>1160.9760000000003</v>
      </c>
      <c r="P285" s="35">
        <f t="shared" si="68"/>
        <v>2321.9520000000007</v>
      </c>
      <c r="Q285" s="35">
        <f t="shared" si="69"/>
        <v>120.74150400000002</v>
      </c>
      <c r="R285" s="35">
        <f t="shared" si="58"/>
        <v>0</v>
      </c>
    </row>
    <row r="286" spans="1:18" ht="12.75" customHeight="1">
      <c r="A286" s="30" t="s">
        <v>296</v>
      </c>
      <c r="B286" s="34">
        <v>74</v>
      </c>
      <c r="C286" s="30">
        <v>850</v>
      </c>
      <c r="G286" s="31">
        <f t="shared" si="59"/>
        <v>6</v>
      </c>
      <c r="H286" s="26">
        <f t="shared" si="60"/>
        <v>6</v>
      </c>
      <c r="I286" s="35">
        <f t="shared" si="61"/>
        <v>12.93</v>
      </c>
      <c r="J286" s="35">
        <f t="shared" si="62"/>
        <v>13.4472</v>
      </c>
      <c r="K286" s="36">
        <f t="shared" si="63"/>
        <v>10</v>
      </c>
      <c r="L286" s="36">
        <f t="shared" si="64"/>
        <v>20</v>
      </c>
      <c r="M286" s="35">
        <f t="shared" si="65"/>
        <v>1226.3846400000002</v>
      </c>
      <c r="N286" s="35">
        <f t="shared" si="66"/>
        <v>2452.7692800000004</v>
      </c>
      <c r="O286" s="35">
        <f t="shared" si="67"/>
        <v>1179.2160000000001</v>
      </c>
      <c r="P286" s="35">
        <f t="shared" si="68"/>
        <v>2358.4320000000002</v>
      </c>
      <c r="Q286" s="35">
        <f t="shared" si="69"/>
        <v>122.63846400000001</v>
      </c>
      <c r="R286" s="35">
        <f t="shared" si="58"/>
        <v>0</v>
      </c>
    </row>
    <row r="287" spans="1:18" ht="12.75" customHeight="1">
      <c r="A287" s="30" t="s">
        <v>297</v>
      </c>
      <c r="B287" s="34">
        <v>96</v>
      </c>
      <c r="C287" s="30">
        <v>850</v>
      </c>
      <c r="G287" s="31">
        <f t="shared" si="59"/>
        <v>8</v>
      </c>
      <c r="H287" s="26">
        <f t="shared" si="60"/>
        <v>8</v>
      </c>
      <c r="I287" s="35">
        <f t="shared" si="61"/>
        <v>12.93</v>
      </c>
      <c r="J287" s="35">
        <f t="shared" si="62"/>
        <v>13.4472</v>
      </c>
      <c r="K287" s="36">
        <f t="shared" si="63"/>
        <v>10</v>
      </c>
      <c r="L287" s="36">
        <f t="shared" si="64"/>
        <v>20</v>
      </c>
      <c r="M287" s="35">
        <f t="shared" si="65"/>
        <v>1226.3846400000002</v>
      </c>
      <c r="N287" s="35">
        <f t="shared" si="66"/>
        <v>2452.7692800000004</v>
      </c>
      <c r="O287" s="35">
        <f t="shared" si="67"/>
        <v>1179.2160000000001</v>
      </c>
      <c r="P287" s="35">
        <f t="shared" si="68"/>
        <v>2358.4320000000002</v>
      </c>
      <c r="Q287" s="35">
        <f t="shared" si="69"/>
        <v>122.63846400000001</v>
      </c>
      <c r="R287" s="35">
        <f t="shared" si="58"/>
        <v>0</v>
      </c>
    </row>
    <row r="288" spans="1:18" ht="12.75" customHeight="1">
      <c r="A288" s="22"/>
      <c r="B288" s="22"/>
      <c r="C288" s="22"/>
      <c r="D288" s="3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4" ht="12.75" customHeight="1">
      <c r="D289" s="1"/>
    </row>
    <row r="290" spans="3:4" ht="12.75" customHeight="1">
      <c r="C290" s="2"/>
      <c r="D290" s="1"/>
    </row>
    <row r="291" spans="3:4" ht="12.75" customHeight="1">
      <c r="C291" s="2"/>
      <c r="D291" s="1"/>
    </row>
    <row r="292" spans="3:4" ht="12.75" customHeight="1">
      <c r="C292" s="2"/>
      <c r="D292" s="1"/>
    </row>
    <row r="293" spans="3:4" ht="12.75" customHeight="1">
      <c r="C293" s="2"/>
      <c r="D293" s="1"/>
    </row>
    <row r="294" spans="3:4" ht="12.75" customHeight="1">
      <c r="C294" s="2"/>
      <c r="D294" s="1"/>
    </row>
    <row r="295" spans="3:4" ht="12.75" customHeight="1">
      <c r="C295" s="2"/>
    </row>
    <row r="296" spans="3:4" ht="12.75" customHeight="1"/>
    <row r="297" spans="3:4" ht="12.75" customHeight="1"/>
    <row r="298" spans="3:4" ht="12.75" customHeight="1"/>
  </sheetData>
  <sheetProtection password="E2F6" sheet="1"/>
  <phoneticPr fontId="0" type="noConversion"/>
  <printOptions gridLines="1" gridLinesSet="0"/>
  <pageMargins left="0.75" right="0.75" top="1" bottom="1" header="0.5" footer="0.5"/>
  <pageSetup orientation="portrait" horizontalDpi="1200" verticalDpi="1200"/>
  <headerFooter alignWithMargins="0">
    <oddHeader>&amp;CA&amp;R</oddHeader>
    <oddFooter>&amp;CPage &amp;Pp&amp;R</oddFooter>
  </headerFooter>
  <ignoredErrors>
    <ignoredError sqref="C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COSTING</vt:lpstr>
      <vt:lpstr>Assumptions</vt:lpstr>
      <vt:lpstr>Costs</vt:lpstr>
      <vt:lpstr>COSTING!Print_Area</vt:lpstr>
      <vt:lpstr>COSTING!Print_Area_MI</vt:lpstr>
      <vt:lpstr>Seniority_Roste</vt:lpstr>
      <vt:lpstr>Vacation_Schedu</vt:lpstr>
      <vt:lpstr>Wage_Schedule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 Budd</dc:creator>
  <cp:lastModifiedBy>Nerea</cp:lastModifiedBy>
  <cp:revision/>
  <dcterms:created xsi:type="dcterms:W3CDTF">1999-11-17T21:21:57Z</dcterms:created>
  <dcterms:modified xsi:type="dcterms:W3CDTF">2015-09-15T22:16:21Z</dcterms:modified>
</cp:coreProperties>
</file>